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/>
  </bookViews>
  <sheets>
    <sheet name="streamflow worksheet" sheetId="1" r:id="rId1"/>
    <sheet name="streamflow graph 1" sheetId="12" r:id="rId2"/>
    <sheet name="streamflow graph 2" sheetId="4" r:id="rId3"/>
    <sheet name="reservoir worksheet" sheetId="6" r:id="rId4"/>
    <sheet name="reservoir graph" sheetId="7" r:id="rId5"/>
  </sheets>
  <calcPr calcId="145621" concurrentCalc="0"/>
</workbook>
</file>

<file path=xl/calcChain.xml><?xml version="1.0" encoding="utf-8"?>
<calcChain xmlns="http://schemas.openxmlformats.org/spreadsheetml/2006/main">
  <c r="F22" i="1" l="1"/>
  <c r="A21" i="6"/>
  <c r="D21" i="6"/>
  <c r="A22" i="1"/>
  <c r="C22" i="1"/>
  <c r="C23" i="1"/>
  <c r="D13" i="6"/>
  <c r="G33" i="1"/>
  <c r="G45" i="1"/>
  <c r="H45" i="1"/>
  <c r="G32" i="1"/>
  <c r="G44" i="1"/>
  <c r="H44" i="1"/>
  <c r="G31" i="1"/>
  <c r="G43" i="1"/>
  <c r="H43" i="1"/>
  <c r="G30" i="1"/>
  <c r="G42" i="1"/>
  <c r="H42" i="1"/>
  <c r="G29" i="1"/>
  <c r="G41" i="1"/>
  <c r="H41" i="1"/>
  <c r="G28" i="1"/>
  <c r="G40" i="1"/>
  <c r="H40" i="1"/>
  <c r="G27" i="1"/>
  <c r="G39" i="1"/>
  <c r="H39" i="1"/>
  <c r="G26" i="1"/>
  <c r="G38" i="1"/>
  <c r="H38" i="1"/>
  <c r="G25" i="1"/>
  <c r="G37" i="1"/>
  <c r="H37" i="1"/>
  <c r="G24" i="1"/>
  <c r="G36" i="1"/>
  <c r="H36" i="1"/>
  <c r="G23" i="1"/>
  <c r="G35" i="1"/>
  <c r="H35" i="1"/>
  <c r="G22" i="1"/>
  <c r="G34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G21" i="6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D14" i="6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D15" i="6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C24" i="1"/>
  <c r="C25" i="1"/>
  <c r="C26" i="1"/>
  <c r="C27" i="1"/>
  <c r="C28" i="1"/>
  <c r="C29" i="1"/>
  <c r="C30" i="1"/>
  <c r="C31" i="1"/>
  <c r="C32" i="1"/>
  <c r="C33" i="1"/>
  <c r="G22" i="6"/>
  <c r="G23" i="6"/>
  <c r="G24" i="6"/>
  <c r="G25" i="6"/>
  <c r="H25" i="6"/>
  <c r="H21" i="6"/>
  <c r="H33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I21" i="6"/>
  <c r="J21" i="6"/>
  <c r="K21" i="6"/>
  <c r="L21" i="6"/>
  <c r="M21" i="6"/>
  <c r="N21" i="6"/>
  <c r="H22" i="6"/>
  <c r="I22" i="6"/>
  <c r="J22" i="6"/>
  <c r="K22" i="6"/>
  <c r="L22" i="6"/>
  <c r="M22" i="6"/>
  <c r="N22" i="6"/>
  <c r="H23" i="6"/>
  <c r="I23" i="6"/>
  <c r="J23" i="6"/>
  <c r="K23" i="6"/>
  <c r="L23" i="6"/>
  <c r="M23" i="6"/>
  <c r="N23" i="6"/>
  <c r="H24" i="6"/>
  <c r="I24" i="6"/>
  <c r="J24" i="6"/>
  <c r="K24" i="6"/>
  <c r="L24" i="6"/>
  <c r="M24" i="6"/>
  <c r="N24" i="6"/>
  <c r="I25" i="6"/>
  <c r="J25" i="6"/>
  <c r="K25" i="6"/>
  <c r="L25" i="6"/>
  <c r="M25" i="6"/>
  <c r="N25" i="6"/>
  <c r="H26" i="6"/>
  <c r="I26" i="6"/>
  <c r="J26" i="6"/>
  <c r="K26" i="6"/>
  <c r="L26" i="6"/>
  <c r="M26" i="6"/>
  <c r="N26" i="6"/>
  <c r="H27" i="6"/>
  <c r="I27" i="6"/>
  <c r="J27" i="6"/>
  <c r="K27" i="6"/>
  <c r="L27" i="6"/>
  <c r="M27" i="6"/>
  <c r="N27" i="6"/>
  <c r="H28" i="6"/>
  <c r="I28" i="6"/>
  <c r="J28" i="6"/>
  <c r="K28" i="6"/>
  <c r="L28" i="6"/>
  <c r="M28" i="6"/>
  <c r="N28" i="6"/>
  <c r="H29" i="6"/>
  <c r="I29" i="6"/>
  <c r="J29" i="6"/>
  <c r="K29" i="6"/>
  <c r="L29" i="6"/>
  <c r="M29" i="6"/>
  <c r="N29" i="6"/>
  <c r="H30" i="6"/>
  <c r="I30" i="6"/>
  <c r="J30" i="6"/>
  <c r="K30" i="6"/>
  <c r="L30" i="6"/>
  <c r="M30" i="6"/>
  <c r="N30" i="6"/>
  <c r="H31" i="6"/>
  <c r="I31" i="6"/>
  <c r="J31" i="6"/>
  <c r="K31" i="6"/>
  <c r="L31" i="6"/>
  <c r="M31" i="6"/>
  <c r="N31" i="6"/>
  <c r="H32" i="6"/>
  <c r="I32" i="6"/>
  <c r="J32" i="6"/>
  <c r="K32" i="6"/>
  <c r="L32" i="6"/>
  <c r="M32" i="6"/>
  <c r="N32" i="6"/>
  <c r="D22" i="6"/>
  <c r="D23" i="6"/>
  <c r="D24" i="6"/>
  <c r="D25" i="6"/>
  <c r="D26" i="6"/>
  <c r="D27" i="6"/>
  <c r="D28" i="6"/>
  <c r="D29" i="6"/>
  <c r="D30" i="6"/>
  <c r="D31" i="6"/>
  <c r="D32" i="6"/>
  <c r="I33" i="6"/>
  <c r="J33" i="6"/>
  <c r="H34" i="6"/>
  <c r="I34" i="6"/>
  <c r="J34" i="6"/>
  <c r="H35" i="6"/>
  <c r="I35" i="6"/>
  <c r="J35" i="6"/>
  <c r="H36" i="6"/>
  <c r="I36" i="6"/>
  <c r="J36" i="6"/>
  <c r="H37" i="6"/>
  <c r="I37" i="6"/>
  <c r="J37" i="6"/>
  <c r="H38" i="6"/>
  <c r="I38" i="6"/>
  <c r="J38" i="6"/>
  <c r="H39" i="6"/>
  <c r="I39" i="6"/>
  <c r="J39" i="6"/>
  <c r="H40" i="6"/>
  <c r="I40" i="6"/>
  <c r="J40" i="6"/>
  <c r="H41" i="6"/>
  <c r="I41" i="6"/>
  <c r="J41" i="6"/>
  <c r="H42" i="6"/>
  <c r="I42" i="6"/>
  <c r="J42" i="6"/>
  <c r="H43" i="6"/>
  <c r="I43" i="6"/>
  <c r="J43" i="6"/>
  <c r="H44" i="6"/>
  <c r="I44" i="6"/>
  <c r="J44" i="6"/>
  <c r="K44" i="6"/>
  <c r="L44" i="6"/>
  <c r="K43" i="6"/>
  <c r="L43" i="6"/>
  <c r="K42" i="6"/>
  <c r="L42" i="6"/>
  <c r="K41" i="6"/>
  <c r="L41" i="6"/>
  <c r="K40" i="6"/>
  <c r="L40" i="6"/>
  <c r="K39" i="6"/>
  <c r="L39" i="6"/>
  <c r="K38" i="6"/>
  <c r="L38" i="6"/>
  <c r="K37" i="6"/>
  <c r="L37" i="6"/>
  <c r="K36" i="6"/>
  <c r="L36" i="6"/>
  <c r="K35" i="6"/>
  <c r="L35" i="6"/>
  <c r="K34" i="6"/>
  <c r="L34" i="6"/>
  <c r="K33" i="6"/>
  <c r="L33" i="6"/>
  <c r="M44" i="6"/>
  <c r="N44" i="6"/>
  <c r="M43" i="6"/>
  <c r="N43" i="6"/>
  <c r="M42" i="6"/>
  <c r="N42" i="6"/>
  <c r="M41" i="6"/>
  <c r="N41" i="6"/>
  <c r="M40" i="6"/>
  <c r="N40" i="6"/>
  <c r="M39" i="6"/>
  <c r="N39" i="6"/>
  <c r="M38" i="6"/>
  <c r="N38" i="6"/>
  <c r="M37" i="6"/>
  <c r="N37" i="6"/>
  <c r="M36" i="6"/>
  <c r="N36" i="6"/>
  <c r="M35" i="6"/>
  <c r="N35" i="6"/>
  <c r="M34" i="6"/>
  <c r="N34" i="6"/>
  <c r="M33" i="6"/>
  <c r="N33" i="6"/>
  <c r="A22" i="6"/>
  <c r="A23" i="6"/>
  <c r="A24" i="6"/>
  <c r="A25" i="6"/>
  <c r="A26" i="6"/>
  <c r="A23" i="1"/>
  <c r="A24" i="1"/>
  <c r="A25" i="1"/>
  <c r="A26" i="1"/>
  <c r="A27" i="1"/>
  <c r="A28" i="1"/>
  <c r="A27" i="6"/>
  <c r="A29" i="1"/>
  <c r="A28" i="6"/>
  <c r="A30" i="1"/>
  <c r="A29" i="6"/>
  <c r="A31" i="1"/>
  <c r="A30" i="6"/>
  <c r="A32" i="1"/>
  <c r="A31" i="6"/>
  <c r="A33" i="1"/>
  <c r="A32" i="6"/>
  <c r="A34" i="1"/>
  <c r="A33" i="6"/>
  <c r="A35" i="1"/>
  <c r="A34" i="6"/>
  <c r="A36" i="1"/>
  <c r="A35" i="6"/>
  <c r="A37" i="1"/>
  <c r="A36" i="6"/>
  <c r="A38" i="1"/>
  <c r="A37" i="6"/>
  <c r="A39" i="1"/>
  <c r="A38" i="6"/>
  <c r="A40" i="1"/>
  <c r="A39" i="6"/>
  <c r="A41" i="1"/>
  <c r="A40" i="6"/>
  <c r="A42" i="1"/>
  <c r="A41" i="6"/>
  <c r="A43" i="1"/>
  <c r="A42" i="6"/>
  <c r="A44" i="1"/>
  <c r="A43" i="6"/>
  <c r="A45" i="1"/>
  <c r="A44" i="6"/>
</calcChain>
</file>

<file path=xl/sharedStrings.xml><?xml version="1.0" encoding="utf-8"?>
<sst xmlns="http://schemas.openxmlformats.org/spreadsheetml/2006/main" count="87" uniqueCount="53">
  <si>
    <t>Name</t>
  </si>
  <si>
    <t>Title</t>
  </si>
  <si>
    <t>System Name</t>
  </si>
  <si>
    <t>WSID #  or Permit No.</t>
  </si>
  <si>
    <t>Date</t>
  </si>
  <si>
    <t>(cfs)</t>
  </si>
  <si>
    <t>Withdrawals</t>
  </si>
  <si>
    <t>(MGD)</t>
  </si>
  <si>
    <t>(mo.yr)</t>
  </si>
  <si>
    <t>(acre ft)</t>
  </si>
  <si>
    <t>Net Change</t>
  </si>
  <si>
    <t>Inflow to Reservoir</t>
  </si>
  <si>
    <t>Releases from Reservoir</t>
  </si>
  <si>
    <t>(MG)</t>
  </si>
  <si>
    <t>Total Reservoir Storage (acre ft)</t>
  </si>
  <si>
    <t>Functional Reservoir Limit (acre ft)</t>
  </si>
  <si>
    <t>Reservoir Name</t>
  </si>
  <si>
    <t>Stream Name</t>
  </si>
  <si>
    <t>Demand Days Left</t>
  </si>
  <si>
    <t>(month/year)</t>
  </si>
  <si>
    <t>Assumed Withdrawals</t>
  </si>
  <si>
    <t>Usable Remaining Storage</t>
  </si>
  <si>
    <t>Repeated Streamflow</t>
  </si>
  <si>
    <t>I</t>
  </si>
  <si>
    <t>II</t>
  </si>
  <si>
    <t>Tier I Protected Streamflow</t>
  </si>
  <si>
    <t>Tier II Protected Streamflow</t>
  </si>
  <si>
    <t>Functional Reservoir Limit</t>
  </si>
  <si>
    <t>Projected Reservoir Storage</t>
  </si>
  <si>
    <t>Protected Low Flow Tiers:</t>
  </si>
  <si>
    <t>Grandfathered</t>
  </si>
  <si>
    <t>III</t>
  </si>
  <si>
    <t>IV</t>
  </si>
  <si>
    <t>V</t>
  </si>
  <si>
    <t>(%)</t>
  </si>
  <si>
    <t>First Day of Preceding Calender Year</t>
  </si>
  <si>
    <t>Data from Calendar Year Immediately Preceding Year in which Variance Application is Filed</t>
  </si>
  <si>
    <t>Results for 24-Month Projection Period</t>
  </si>
  <si>
    <t>Withdrawal as a % of Streamflow</t>
  </si>
  <si>
    <t>Mean Streamflow</t>
  </si>
  <si>
    <t>Drainage Area at the Intake (sq. mi.):</t>
  </si>
  <si>
    <t>Nearest USGS Gage ID Number:</t>
  </si>
  <si>
    <t>Applicable Protected Streamflow (cfs):</t>
  </si>
  <si>
    <t>Applicable Withdrawal Threshold (mgd):</t>
  </si>
  <si>
    <t>Applicable Reservoir Volume Threshold (acre-feet):</t>
  </si>
  <si>
    <t>Protected Low Flow (cfs):</t>
  </si>
  <si>
    <t>Storage at the beginning of the 24-month projection period (acre ft)</t>
  </si>
  <si>
    <t>(% of total storage)</t>
  </si>
  <si>
    <t>Water Supply and Demand Analysis: Streamflow Worksheet Version 9-13-16</t>
  </si>
  <si>
    <t>Water Supply and Demand Analysis: Reservoir Worksheet Version 9-13-16</t>
  </si>
  <si>
    <t>First Day of Drought of Record</t>
  </si>
  <si>
    <t>Storage at the beginning of the drought of record (acre ft)</t>
  </si>
  <si>
    <t>Data from Drought of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</si>
</sst>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yy;@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5" xfId="0" applyFont="1" applyFill="1" applyBorder="1"/>
    <xf numFmtId="164" fontId="4" fillId="2" borderId="5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64" fontId="4" fillId="2" borderId="17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" fillId="2" borderId="25" xfId="0" applyFont="1" applyFill="1" applyBorder="1"/>
    <xf numFmtId="2" fontId="4" fillId="3" borderId="8" xfId="0" applyNumberFormat="1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9" xfId="0" applyNumberFormat="1" applyFont="1" applyFill="1" applyBorder="1" applyAlignment="1">
      <alignment horizontal="center"/>
    </xf>
    <xf numFmtId="10" fontId="4" fillId="0" borderId="0" xfId="0" applyNumberFormat="1" applyFont="1"/>
    <xf numFmtId="2" fontId="4" fillId="0" borderId="26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164" fontId="4" fillId="0" borderId="20" xfId="0" applyNumberFormat="1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164" fontId="4" fillId="0" borderId="27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4" xfId="0" applyFont="1" applyBorder="1"/>
    <xf numFmtId="1" fontId="4" fillId="0" borderId="29" xfId="0" applyNumberFormat="1" applyFont="1" applyBorder="1"/>
    <xf numFmtId="1" fontId="4" fillId="0" borderId="4" xfId="0" applyNumberFormat="1" applyFont="1" applyBorder="1"/>
    <xf numFmtId="0" fontId="4" fillId="3" borderId="24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165" fontId="4" fillId="3" borderId="31" xfId="0" applyNumberFormat="1" applyFont="1" applyFill="1" applyBorder="1" applyAlignment="1">
      <alignment horizontal="center"/>
    </xf>
    <xf numFmtId="165" fontId="4" fillId="3" borderId="32" xfId="0" applyNumberFormat="1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165" fontId="4" fillId="3" borderId="19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65" fontId="4" fillId="3" borderId="38" xfId="0" applyNumberFormat="1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0" fontId="6" fillId="0" borderId="0" xfId="0" applyFont="1" applyFill="1"/>
    <xf numFmtId="164" fontId="4" fillId="0" borderId="12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42" xfId="0" applyFont="1" applyFill="1" applyBorder="1" applyAlignment="1">
      <alignment horizontal="left"/>
    </xf>
    <xf numFmtId="49" fontId="4" fillId="3" borderId="9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14" fontId="4" fillId="3" borderId="23" xfId="0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14" fontId="4" fillId="3" borderId="39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14" fontId="4" fillId="3" borderId="22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1" fillId="2" borderId="43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aseline="0">
                <a:latin typeface="Calibri Light" pitchFamily="34" charset="0"/>
              </a:defRPr>
            </a:pPr>
            <a:r>
              <a:rPr lang="en-US" sz="1000" baseline="0">
                <a:latin typeface="Calibri Light" pitchFamily="34" charset="0"/>
              </a:rPr>
              <a:t>Streamflow Graph 1 - Water Withdrawals  for Calendar Year Immediately Preceding Drought as % of January 2007 - December 2008 Streamflows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484651781644516E-2"/>
          <c:y val="8.2949455213265882E-2"/>
          <c:w val="0.83370070206236369"/>
          <c:h val="0.82576136423045687"/>
        </c:manualLayout>
      </c:layout>
      <c:lineChart>
        <c:grouping val="standard"/>
        <c:varyColors val="0"/>
        <c:ser>
          <c:idx val="0"/>
          <c:order val="0"/>
          <c:tx>
            <c:strRef>
              <c:f>'streamflow worksheet'!$H$20</c:f>
              <c:strCache>
                <c:ptCount val="1"/>
                <c:pt idx="0">
                  <c:v>Withdrawal as a % of Streamflow</c:v>
                </c:pt>
              </c:strCache>
            </c:strRef>
          </c:tx>
          <c:marker>
            <c:symbol val="none"/>
          </c:marker>
          <c:val>
            <c:numRef>
              <c:f>'streamflow worksheet'!$H$21:$H$45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71936"/>
        <c:axId val="104073472"/>
      </c:lineChart>
      <c:catAx>
        <c:axId val="104071936"/>
        <c:scaling>
          <c:orientation val="minMax"/>
        </c:scaling>
        <c:delete val="0"/>
        <c:axPos val="b"/>
        <c:numFmt formatCode="mmm\.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104073472"/>
        <c:crosses val="autoZero"/>
        <c:auto val="1"/>
        <c:lblAlgn val="ctr"/>
        <c:lblOffset val="100"/>
        <c:noMultiLvlLbl val="0"/>
      </c:catAx>
      <c:valAx>
        <c:axId val="104073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 i="0" baseline="0">
                    <a:latin typeface="Calibri Light" pitchFamily="34" charset="0"/>
                  </a:defRPr>
                </a:pPr>
                <a:r>
                  <a:rPr lang="en-US" sz="900" b="0" i="0" baseline="0">
                    <a:latin typeface="Calibri Light" pitchFamily="34" charset="0"/>
                  </a:rPr>
                  <a:t>Percentage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1040719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11789597187628534"/>
          <c:y val="6.2561422189654547E-2"/>
          <c:w val="0.2159893993951805"/>
          <c:h val="0.13632243524789278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6350"/>
      </c:spPr>
      <c:txPr>
        <a:bodyPr/>
        <a:lstStyle/>
        <a:p>
          <a:pPr>
            <a:defRPr sz="900" baseline="0">
              <a:latin typeface="Calibri Light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aseline="0">
                <a:latin typeface="Calibri Light" pitchFamily="34" charset="0"/>
              </a:defRPr>
            </a:pPr>
            <a:r>
              <a:rPr lang="en-US" sz="1000" baseline="0">
                <a:latin typeface="Calibri Light" pitchFamily="34" charset="0"/>
              </a:rPr>
              <a:t>Streamflow Graph 2 - 24-Month Projection of Withdrawals, Streamflows, and  Protected Tier Flows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484651781644516E-2"/>
          <c:y val="8.2949455213265882E-2"/>
          <c:w val="0.83370070206236369"/>
          <c:h val="0.82576136423045687"/>
        </c:manualLayout>
      </c:layout>
      <c:lineChart>
        <c:grouping val="standard"/>
        <c:varyColors val="0"/>
        <c:ser>
          <c:idx val="0"/>
          <c:order val="0"/>
          <c:tx>
            <c:strRef>
              <c:f>'streamflow worksheet'!$G$20:$G$21</c:f>
              <c:strCache>
                <c:ptCount val="1"/>
                <c:pt idx="0">
                  <c:v>Assumed Withdrawals (cfs)</c:v>
                </c:pt>
              </c:strCache>
            </c:strRef>
          </c:tx>
          <c:marker>
            <c:symbol val="none"/>
          </c:marker>
          <c:cat>
            <c:numRef>
              <c:f>'streamflow worksheet'!$F$22:$F$45</c:f>
              <c:numCache>
                <c:formatCode>mmm\.yyyy;@</c:formatCode>
                <c:ptCount val="24"/>
                <c:pt idx="0">
                  <c:v>42370</c:v>
                </c:pt>
                <c:pt idx="1">
                  <c:v>42401</c:v>
                </c:pt>
                <c:pt idx="2">
                  <c:v>42432</c:v>
                </c:pt>
                <c:pt idx="3">
                  <c:v>42463</c:v>
                </c:pt>
                <c:pt idx="4">
                  <c:v>42494</c:v>
                </c:pt>
                <c:pt idx="5">
                  <c:v>42525</c:v>
                </c:pt>
                <c:pt idx="6">
                  <c:v>42556</c:v>
                </c:pt>
                <c:pt idx="7">
                  <c:v>42587</c:v>
                </c:pt>
                <c:pt idx="8">
                  <c:v>42618</c:v>
                </c:pt>
                <c:pt idx="9">
                  <c:v>42649</c:v>
                </c:pt>
                <c:pt idx="10">
                  <c:v>42680</c:v>
                </c:pt>
                <c:pt idx="11">
                  <c:v>42711</c:v>
                </c:pt>
                <c:pt idx="12">
                  <c:v>42742</c:v>
                </c:pt>
                <c:pt idx="13">
                  <c:v>42773</c:v>
                </c:pt>
                <c:pt idx="14">
                  <c:v>42804</c:v>
                </c:pt>
                <c:pt idx="15">
                  <c:v>42835</c:v>
                </c:pt>
                <c:pt idx="16">
                  <c:v>42866</c:v>
                </c:pt>
                <c:pt idx="17">
                  <c:v>42897</c:v>
                </c:pt>
                <c:pt idx="18">
                  <c:v>42928</c:v>
                </c:pt>
                <c:pt idx="19">
                  <c:v>42959</c:v>
                </c:pt>
                <c:pt idx="20">
                  <c:v>42990</c:v>
                </c:pt>
                <c:pt idx="21">
                  <c:v>43021</c:v>
                </c:pt>
                <c:pt idx="22">
                  <c:v>43052</c:v>
                </c:pt>
                <c:pt idx="23">
                  <c:v>43083</c:v>
                </c:pt>
              </c:numCache>
            </c:numRef>
          </c:cat>
          <c:val>
            <c:numRef>
              <c:f>'streamflow worksheet'!$G$22:$G$45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'streamflow worksheet'!$I$20:$I$21</c:f>
              <c:strCache>
                <c:ptCount val="1"/>
                <c:pt idx="0">
                  <c:v>Repeated Streamflow (cfs)</c:v>
                </c:pt>
              </c:strCache>
            </c:strRef>
          </c:tx>
          <c:marker>
            <c:symbol val="none"/>
          </c:marker>
          <c:cat>
            <c:numRef>
              <c:f>'streamflow worksheet'!$F$22:$F$45</c:f>
              <c:numCache>
                <c:formatCode>mmm\.yyyy;@</c:formatCode>
                <c:ptCount val="24"/>
                <c:pt idx="0">
                  <c:v>42370</c:v>
                </c:pt>
                <c:pt idx="1">
                  <c:v>42401</c:v>
                </c:pt>
                <c:pt idx="2">
                  <c:v>42432</c:v>
                </c:pt>
                <c:pt idx="3">
                  <c:v>42463</c:v>
                </c:pt>
                <c:pt idx="4">
                  <c:v>42494</c:v>
                </c:pt>
                <c:pt idx="5">
                  <c:v>42525</c:v>
                </c:pt>
                <c:pt idx="6">
                  <c:v>42556</c:v>
                </c:pt>
                <c:pt idx="7">
                  <c:v>42587</c:v>
                </c:pt>
                <c:pt idx="8">
                  <c:v>42618</c:v>
                </c:pt>
                <c:pt idx="9">
                  <c:v>42649</c:v>
                </c:pt>
                <c:pt idx="10">
                  <c:v>42680</c:v>
                </c:pt>
                <c:pt idx="11">
                  <c:v>42711</c:v>
                </c:pt>
                <c:pt idx="12">
                  <c:v>42742</c:v>
                </c:pt>
                <c:pt idx="13">
                  <c:v>42773</c:v>
                </c:pt>
                <c:pt idx="14">
                  <c:v>42804</c:v>
                </c:pt>
                <c:pt idx="15">
                  <c:v>42835</c:v>
                </c:pt>
                <c:pt idx="16">
                  <c:v>42866</c:v>
                </c:pt>
                <c:pt idx="17">
                  <c:v>42897</c:v>
                </c:pt>
                <c:pt idx="18">
                  <c:v>42928</c:v>
                </c:pt>
                <c:pt idx="19">
                  <c:v>42959</c:v>
                </c:pt>
                <c:pt idx="20">
                  <c:v>42990</c:v>
                </c:pt>
                <c:pt idx="21">
                  <c:v>43021</c:v>
                </c:pt>
                <c:pt idx="22">
                  <c:v>43052</c:v>
                </c:pt>
                <c:pt idx="23">
                  <c:v>43083</c:v>
                </c:pt>
              </c:numCache>
            </c:numRef>
          </c:cat>
          <c:val>
            <c:numRef>
              <c:f>'streamflow worksheet'!$I$22:$I$45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'streamflow worksheet'!$J$20:$J$21</c:f>
              <c:strCache>
                <c:ptCount val="1"/>
                <c:pt idx="0">
                  <c:v>Tier I Protected Streamflow (cfs)</c:v>
                </c:pt>
              </c:strCache>
            </c:strRef>
          </c:tx>
          <c:marker>
            <c:symbol val="none"/>
          </c:marker>
          <c:cat>
            <c:numRef>
              <c:f>'streamflow worksheet'!$F$22:$F$45</c:f>
              <c:numCache>
                <c:formatCode>mmm\.yyyy;@</c:formatCode>
                <c:ptCount val="24"/>
                <c:pt idx="0">
                  <c:v>42370</c:v>
                </c:pt>
                <c:pt idx="1">
                  <c:v>42401</c:v>
                </c:pt>
                <c:pt idx="2">
                  <c:v>42432</c:v>
                </c:pt>
                <c:pt idx="3">
                  <c:v>42463</c:v>
                </c:pt>
                <c:pt idx="4">
                  <c:v>42494</c:v>
                </c:pt>
                <c:pt idx="5">
                  <c:v>42525</c:v>
                </c:pt>
                <c:pt idx="6">
                  <c:v>42556</c:v>
                </c:pt>
                <c:pt idx="7">
                  <c:v>42587</c:v>
                </c:pt>
                <c:pt idx="8">
                  <c:v>42618</c:v>
                </c:pt>
                <c:pt idx="9">
                  <c:v>42649</c:v>
                </c:pt>
                <c:pt idx="10">
                  <c:v>42680</c:v>
                </c:pt>
                <c:pt idx="11">
                  <c:v>42711</c:v>
                </c:pt>
                <c:pt idx="12">
                  <c:v>42742</c:v>
                </c:pt>
                <c:pt idx="13">
                  <c:v>42773</c:v>
                </c:pt>
                <c:pt idx="14">
                  <c:v>42804</c:v>
                </c:pt>
                <c:pt idx="15">
                  <c:v>42835</c:v>
                </c:pt>
                <c:pt idx="16">
                  <c:v>42866</c:v>
                </c:pt>
                <c:pt idx="17">
                  <c:v>42897</c:v>
                </c:pt>
                <c:pt idx="18">
                  <c:v>42928</c:v>
                </c:pt>
                <c:pt idx="19">
                  <c:v>42959</c:v>
                </c:pt>
                <c:pt idx="20">
                  <c:v>42990</c:v>
                </c:pt>
                <c:pt idx="21">
                  <c:v>43021</c:v>
                </c:pt>
                <c:pt idx="22">
                  <c:v>43052</c:v>
                </c:pt>
                <c:pt idx="23">
                  <c:v>43083</c:v>
                </c:pt>
              </c:numCache>
            </c:numRef>
          </c:cat>
          <c:val>
            <c:numRef>
              <c:f>'streamflow worksheet'!$J$22:$J$45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'streamflow worksheet'!$K$20:$K$21</c:f>
              <c:strCache>
                <c:ptCount val="1"/>
                <c:pt idx="0">
                  <c:v>Tier II Protected Streamflow (cfs)</c:v>
                </c:pt>
              </c:strCache>
            </c:strRef>
          </c:tx>
          <c:marker>
            <c:symbol val="none"/>
          </c:marker>
          <c:cat>
            <c:numRef>
              <c:f>'streamflow worksheet'!$F$22:$F$45</c:f>
              <c:numCache>
                <c:formatCode>mmm\.yyyy;@</c:formatCode>
                <c:ptCount val="24"/>
                <c:pt idx="0">
                  <c:v>42370</c:v>
                </c:pt>
                <c:pt idx="1">
                  <c:v>42401</c:v>
                </c:pt>
                <c:pt idx="2">
                  <c:v>42432</c:v>
                </c:pt>
                <c:pt idx="3">
                  <c:v>42463</c:v>
                </c:pt>
                <c:pt idx="4">
                  <c:v>42494</c:v>
                </c:pt>
                <c:pt idx="5">
                  <c:v>42525</c:v>
                </c:pt>
                <c:pt idx="6">
                  <c:v>42556</c:v>
                </c:pt>
                <c:pt idx="7">
                  <c:v>42587</c:v>
                </c:pt>
                <c:pt idx="8">
                  <c:v>42618</c:v>
                </c:pt>
                <c:pt idx="9">
                  <c:v>42649</c:v>
                </c:pt>
                <c:pt idx="10">
                  <c:v>42680</c:v>
                </c:pt>
                <c:pt idx="11">
                  <c:v>42711</c:v>
                </c:pt>
                <c:pt idx="12">
                  <c:v>42742</c:v>
                </c:pt>
                <c:pt idx="13">
                  <c:v>42773</c:v>
                </c:pt>
                <c:pt idx="14">
                  <c:v>42804</c:v>
                </c:pt>
                <c:pt idx="15">
                  <c:v>42835</c:v>
                </c:pt>
                <c:pt idx="16">
                  <c:v>42866</c:v>
                </c:pt>
                <c:pt idx="17">
                  <c:v>42897</c:v>
                </c:pt>
                <c:pt idx="18">
                  <c:v>42928</c:v>
                </c:pt>
                <c:pt idx="19">
                  <c:v>42959</c:v>
                </c:pt>
                <c:pt idx="20">
                  <c:v>42990</c:v>
                </c:pt>
                <c:pt idx="21">
                  <c:v>43021</c:v>
                </c:pt>
                <c:pt idx="22">
                  <c:v>43052</c:v>
                </c:pt>
                <c:pt idx="23">
                  <c:v>43083</c:v>
                </c:pt>
              </c:numCache>
            </c:numRef>
          </c:cat>
          <c:val>
            <c:numRef>
              <c:f>'streamflow worksheet'!$K$22:$K$45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86176"/>
        <c:axId val="106387712"/>
      </c:lineChart>
      <c:dateAx>
        <c:axId val="106386176"/>
        <c:scaling>
          <c:orientation val="minMax"/>
        </c:scaling>
        <c:delete val="0"/>
        <c:axPos val="b"/>
        <c:numFmt formatCode="mmm\.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106387712"/>
        <c:crosses val="autoZero"/>
        <c:auto val="1"/>
        <c:lblOffset val="100"/>
        <c:baseTimeUnit val="months"/>
      </c:dateAx>
      <c:valAx>
        <c:axId val="106387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 i="0" baseline="0">
                    <a:latin typeface="Calibri Light" pitchFamily="34" charset="0"/>
                  </a:defRPr>
                </a:pPr>
                <a:r>
                  <a:rPr lang="en-US" sz="900" b="0" i="0" baseline="0">
                    <a:latin typeface="Calibri Light" pitchFamily="34" charset="0"/>
                  </a:rPr>
                  <a:t>Streamflow (cfs)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1063861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2620688795298018"/>
          <c:y val="6.2561447116031704E-2"/>
          <c:w val="0.2159893993951805"/>
          <c:h val="0.13632243524789278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6350"/>
      </c:spPr>
      <c:txPr>
        <a:bodyPr/>
        <a:lstStyle/>
        <a:p>
          <a:pPr>
            <a:defRPr sz="900" baseline="0">
              <a:latin typeface="Calibri Light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alibri Light" pitchFamily="34" charset="0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alibri Light" pitchFamily="34" charset="0"/>
              </a:rPr>
              <a:t>Reservoir Graph - 24-Month Projection of Reservoir Storage based on January 2007 - December 2008 Reservoir Inflows &amp; Releases and Withdrawals for Calendar Year Immediately Preceding Drought</a:t>
            </a:r>
            <a:endParaRPr lang="en-US" sz="1050">
              <a:latin typeface="Calibri Light" pitchFamily="34" charset="0"/>
            </a:endParaRPr>
          </a:p>
        </c:rich>
      </c:tx>
      <c:layout>
        <c:manualLayout>
          <c:xMode val="edge"/>
          <c:yMode val="edge"/>
          <c:x val="0.13247353691821356"/>
          <c:y val="1.41267783810394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016240009448465"/>
          <c:y val="0.12331167915909279"/>
          <c:w val="0.81551527347952613"/>
          <c:h val="0.78768453203576727"/>
        </c:manualLayout>
      </c:layout>
      <c:lineChart>
        <c:grouping val="standard"/>
        <c:varyColors val="0"/>
        <c:ser>
          <c:idx val="2"/>
          <c:order val="0"/>
          <c:tx>
            <c:strRef>
              <c:f>'reservoir worksheet'!$J$19:$J$20</c:f>
              <c:strCache>
                <c:ptCount val="1"/>
                <c:pt idx="0">
                  <c:v>Projected Reservoir Storage (acre ft)</c:v>
                </c:pt>
              </c:strCache>
            </c:strRef>
          </c:tx>
          <c:marker>
            <c:symbol val="none"/>
          </c:marker>
          <c:cat>
            <c:numRef>
              <c:f>'reservoir worksheet'!$G$21:$G$44</c:f>
              <c:numCache>
                <c:formatCode>mmm\.yyyy;@</c:formatCode>
                <c:ptCount val="24"/>
                <c:pt idx="0">
                  <c:v>42370</c:v>
                </c:pt>
                <c:pt idx="1">
                  <c:v>42401</c:v>
                </c:pt>
                <c:pt idx="2">
                  <c:v>42432</c:v>
                </c:pt>
                <c:pt idx="3">
                  <c:v>42463</c:v>
                </c:pt>
                <c:pt idx="4">
                  <c:v>42494</c:v>
                </c:pt>
                <c:pt idx="5">
                  <c:v>42525</c:v>
                </c:pt>
                <c:pt idx="6">
                  <c:v>42556</c:v>
                </c:pt>
                <c:pt idx="7">
                  <c:v>42587</c:v>
                </c:pt>
                <c:pt idx="8">
                  <c:v>42618</c:v>
                </c:pt>
                <c:pt idx="9">
                  <c:v>42649</c:v>
                </c:pt>
                <c:pt idx="10">
                  <c:v>42680</c:v>
                </c:pt>
                <c:pt idx="11">
                  <c:v>42711</c:v>
                </c:pt>
                <c:pt idx="12">
                  <c:v>42742</c:v>
                </c:pt>
                <c:pt idx="13">
                  <c:v>42773</c:v>
                </c:pt>
                <c:pt idx="14">
                  <c:v>42804</c:v>
                </c:pt>
                <c:pt idx="15">
                  <c:v>42835</c:v>
                </c:pt>
                <c:pt idx="16">
                  <c:v>42866</c:v>
                </c:pt>
                <c:pt idx="17">
                  <c:v>42897</c:v>
                </c:pt>
                <c:pt idx="18">
                  <c:v>42928</c:v>
                </c:pt>
                <c:pt idx="19">
                  <c:v>42959</c:v>
                </c:pt>
                <c:pt idx="20">
                  <c:v>42990</c:v>
                </c:pt>
                <c:pt idx="21">
                  <c:v>43021</c:v>
                </c:pt>
                <c:pt idx="22">
                  <c:v>43052</c:v>
                </c:pt>
                <c:pt idx="23">
                  <c:v>43083</c:v>
                </c:pt>
              </c:numCache>
            </c:numRef>
          </c:cat>
          <c:val>
            <c:numRef>
              <c:f>'reservoir worksheet'!$J$21:$J$44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'reservoir worksheet'!$K$19:$K$20</c:f>
              <c:strCache>
                <c:ptCount val="1"/>
                <c:pt idx="0">
                  <c:v>Functional Reservoir Limit (acre ft)</c:v>
                </c:pt>
              </c:strCache>
            </c:strRef>
          </c:tx>
          <c:marker>
            <c:symbol val="none"/>
          </c:marker>
          <c:cat>
            <c:numRef>
              <c:f>'reservoir worksheet'!$G$21:$G$44</c:f>
              <c:numCache>
                <c:formatCode>mmm\.yyyy;@</c:formatCode>
                <c:ptCount val="24"/>
                <c:pt idx="0">
                  <c:v>42370</c:v>
                </c:pt>
                <c:pt idx="1">
                  <c:v>42401</c:v>
                </c:pt>
                <c:pt idx="2">
                  <c:v>42432</c:v>
                </c:pt>
                <c:pt idx="3">
                  <c:v>42463</c:v>
                </c:pt>
                <c:pt idx="4">
                  <c:v>42494</c:v>
                </c:pt>
                <c:pt idx="5">
                  <c:v>42525</c:v>
                </c:pt>
                <c:pt idx="6">
                  <c:v>42556</c:v>
                </c:pt>
                <c:pt idx="7">
                  <c:v>42587</c:v>
                </c:pt>
                <c:pt idx="8">
                  <c:v>42618</c:v>
                </c:pt>
                <c:pt idx="9">
                  <c:v>42649</c:v>
                </c:pt>
                <c:pt idx="10">
                  <c:v>42680</c:v>
                </c:pt>
                <c:pt idx="11">
                  <c:v>42711</c:v>
                </c:pt>
                <c:pt idx="12">
                  <c:v>42742</c:v>
                </c:pt>
                <c:pt idx="13">
                  <c:v>42773</c:v>
                </c:pt>
                <c:pt idx="14">
                  <c:v>42804</c:v>
                </c:pt>
                <c:pt idx="15">
                  <c:v>42835</c:v>
                </c:pt>
                <c:pt idx="16">
                  <c:v>42866</c:v>
                </c:pt>
                <c:pt idx="17">
                  <c:v>42897</c:v>
                </c:pt>
                <c:pt idx="18">
                  <c:v>42928</c:v>
                </c:pt>
                <c:pt idx="19">
                  <c:v>42959</c:v>
                </c:pt>
                <c:pt idx="20">
                  <c:v>42990</c:v>
                </c:pt>
                <c:pt idx="21">
                  <c:v>43021</c:v>
                </c:pt>
                <c:pt idx="22">
                  <c:v>43052</c:v>
                </c:pt>
                <c:pt idx="23">
                  <c:v>43083</c:v>
                </c:pt>
              </c:numCache>
            </c:numRef>
          </c:cat>
          <c:val>
            <c:numRef>
              <c:f>'reservoir worksheet'!$K$21:$K$44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21600"/>
        <c:axId val="107331584"/>
      </c:lineChart>
      <c:dateAx>
        <c:axId val="107321600"/>
        <c:scaling>
          <c:orientation val="minMax"/>
        </c:scaling>
        <c:delete val="0"/>
        <c:axPos val="b"/>
        <c:numFmt formatCode="mmm\.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107331584"/>
        <c:crosses val="autoZero"/>
        <c:auto val="1"/>
        <c:lblOffset val="100"/>
        <c:baseTimeUnit val="months"/>
      </c:dateAx>
      <c:valAx>
        <c:axId val="107331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>
                    <a:latin typeface="Calibri Light" pitchFamily="34" charset="0"/>
                  </a:defRPr>
                </a:pPr>
                <a:r>
                  <a:rPr lang="en-US" sz="900" b="0">
                    <a:latin typeface="Calibri Light" pitchFamily="34" charset="0"/>
                  </a:rPr>
                  <a:t>Reservoir Storage (acre ft)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10732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010020077986736"/>
          <c:y val="8.5868883474418373E-2"/>
          <c:w val="0.2501793027527846"/>
          <c:h val="0.10955953491833592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workbookViewId="0">
      <selection activeCell="A19" sqref="A19:B19"/>
    </sheetView>
  </sheetViews>
  <sheetFormatPr defaultRowHeight="15" x14ac:dyDescent="0.25"/>
  <cols>
    <col min="1" max="5" width="20.7109375" style="1" customWidth="1"/>
    <col min="6" max="6" width="14.7109375" style="1" customWidth="1"/>
    <col min="7" max="7" width="10.7109375" style="1" customWidth="1"/>
    <col min="8" max="8" width="15.28515625" style="1" customWidth="1"/>
    <col min="9" max="9" width="9.42578125" style="1" customWidth="1"/>
    <col min="10" max="10" width="12" style="1" customWidth="1"/>
    <col min="11" max="11" width="12.7109375" style="1" customWidth="1"/>
    <col min="12" max="16384" width="9.140625" style="1"/>
  </cols>
  <sheetData>
    <row r="1" spans="1:8" ht="18" customHeight="1" x14ac:dyDescent="0.35">
      <c r="A1" s="2" t="s">
        <v>48</v>
      </c>
    </row>
    <row r="2" spans="1:8" ht="18" customHeight="1" thickBot="1" x14ac:dyDescent="0.4">
      <c r="A2" s="2"/>
    </row>
    <row r="3" spans="1:8" s="3" customFormat="1" ht="15.95" customHeight="1" thickTop="1" x14ac:dyDescent="0.2">
      <c r="A3" s="10" t="s">
        <v>0</v>
      </c>
      <c r="B3" s="86"/>
      <c r="C3" s="87"/>
    </row>
    <row r="4" spans="1:8" s="3" customFormat="1" ht="15.95" customHeight="1" x14ac:dyDescent="0.2">
      <c r="A4" s="11" t="s">
        <v>1</v>
      </c>
      <c r="B4" s="84"/>
      <c r="C4" s="85"/>
    </row>
    <row r="5" spans="1:8" s="3" customFormat="1" ht="15.95" customHeight="1" x14ac:dyDescent="0.2">
      <c r="A5" s="11" t="s">
        <v>2</v>
      </c>
      <c r="B5" s="84"/>
      <c r="C5" s="85"/>
    </row>
    <row r="6" spans="1:8" s="3" customFormat="1" ht="15.95" customHeight="1" x14ac:dyDescent="0.2">
      <c r="A6" s="11" t="s">
        <v>3</v>
      </c>
      <c r="B6" s="84"/>
      <c r="C6" s="85"/>
    </row>
    <row r="7" spans="1:8" s="3" customFormat="1" ht="15.95" customHeight="1" x14ac:dyDescent="0.2">
      <c r="A7" s="26" t="s">
        <v>17</v>
      </c>
      <c r="B7" s="84"/>
      <c r="C7" s="85"/>
    </row>
    <row r="8" spans="1:8" s="3" customFormat="1" ht="15.95" customHeight="1" x14ac:dyDescent="0.2">
      <c r="A8" s="26" t="s">
        <v>4</v>
      </c>
      <c r="B8" s="102"/>
      <c r="C8" s="103"/>
    </row>
    <row r="9" spans="1:8" s="3" customFormat="1" ht="26.25" customHeight="1" x14ac:dyDescent="0.2">
      <c r="A9" s="81" t="s">
        <v>35</v>
      </c>
      <c r="B9" s="104">
        <v>42005</v>
      </c>
      <c r="C9" s="105"/>
    </row>
    <row r="10" spans="1:8" s="3" customFormat="1" ht="26.25" thickBot="1" x14ac:dyDescent="0.25">
      <c r="A10" s="75" t="s">
        <v>50</v>
      </c>
      <c r="B10" s="94">
        <v>39083</v>
      </c>
      <c r="C10" s="95"/>
    </row>
    <row r="11" spans="1:8" s="3" customFormat="1" ht="15.95" customHeight="1" thickTop="1" thickBot="1" x14ac:dyDescent="0.3">
      <c r="A11"/>
      <c r="B11"/>
      <c r="C11"/>
    </row>
    <row r="12" spans="1:8" s="3" customFormat="1" ht="15.95" customHeight="1" thickTop="1" x14ac:dyDescent="0.2">
      <c r="A12" s="90" t="s">
        <v>40</v>
      </c>
      <c r="B12" s="91"/>
      <c r="C12" s="29"/>
    </row>
    <row r="13" spans="1:8" s="3" customFormat="1" ht="15.95" customHeight="1" thickBot="1" x14ac:dyDescent="0.25">
      <c r="A13" s="78" t="s">
        <v>41</v>
      </c>
      <c r="B13" s="79"/>
      <c r="C13" s="80"/>
    </row>
    <row r="14" spans="1:8" s="3" customFormat="1" ht="15.95" customHeight="1" thickTop="1" x14ac:dyDescent="0.2">
      <c r="A14" s="96" t="s">
        <v>29</v>
      </c>
      <c r="B14" s="97"/>
      <c r="C14" s="69" t="s">
        <v>30</v>
      </c>
      <c r="D14" s="59" t="s">
        <v>23</v>
      </c>
      <c r="E14" s="62" t="s">
        <v>24</v>
      </c>
      <c r="F14" s="56" t="s">
        <v>31</v>
      </c>
      <c r="G14" s="56" t="s">
        <v>32</v>
      </c>
      <c r="H14" s="16" t="s">
        <v>33</v>
      </c>
    </row>
    <row r="15" spans="1:8" s="3" customFormat="1" ht="15.95" customHeight="1" x14ac:dyDescent="0.2">
      <c r="A15" s="100" t="s">
        <v>42</v>
      </c>
      <c r="B15" s="101"/>
      <c r="C15" s="72"/>
      <c r="D15" s="73"/>
      <c r="E15" s="74"/>
      <c r="F15" s="57"/>
      <c r="G15" s="57"/>
      <c r="H15" s="17"/>
    </row>
    <row r="16" spans="1:8" s="3" customFormat="1" ht="15.95" customHeight="1" x14ac:dyDescent="0.2">
      <c r="A16" s="98" t="s">
        <v>43</v>
      </c>
      <c r="B16" s="99"/>
      <c r="C16" s="70"/>
      <c r="D16" s="60"/>
      <c r="E16" s="63"/>
      <c r="F16" s="67"/>
      <c r="G16" s="67"/>
      <c r="H16" s="23"/>
    </row>
    <row r="17" spans="1:11" s="3" customFormat="1" ht="15.95" customHeight="1" thickBot="1" x14ac:dyDescent="0.25">
      <c r="A17" s="92" t="s">
        <v>44</v>
      </c>
      <c r="B17" s="93"/>
      <c r="C17" s="71"/>
      <c r="D17" s="61"/>
      <c r="E17" s="64"/>
      <c r="F17" s="68"/>
      <c r="G17" s="68"/>
      <c r="H17" s="65"/>
    </row>
    <row r="18" spans="1:11" s="3" customFormat="1" ht="15.95" customHeight="1" thickTop="1" x14ac:dyDescent="0.2">
      <c r="A18" s="5"/>
      <c r="B18" s="4"/>
      <c r="C18" s="4"/>
      <c r="D18" s="4"/>
    </row>
    <row r="19" spans="1:11" s="3" customFormat="1" ht="27" customHeight="1" thickBot="1" x14ac:dyDescent="0.25">
      <c r="A19" s="88" t="s">
        <v>52</v>
      </c>
      <c r="B19" s="88"/>
      <c r="C19" s="89" t="s">
        <v>36</v>
      </c>
      <c r="D19" s="89"/>
      <c r="F19" s="76" t="s">
        <v>37</v>
      </c>
      <c r="G19" s="14"/>
      <c r="H19" s="14"/>
      <c r="I19" s="14"/>
      <c r="J19" s="14"/>
      <c r="K19" s="14"/>
    </row>
    <row r="20" spans="1:11" s="3" customFormat="1" ht="39" thickTop="1" x14ac:dyDescent="0.2">
      <c r="A20" s="6" t="s">
        <v>4</v>
      </c>
      <c r="B20" s="58" t="s">
        <v>39</v>
      </c>
      <c r="C20" s="6" t="s">
        <v>4</v>
      </c>
      <c r="D20" s="7" t="s">
        <v>6</v>
      </c>
      <c r="F20" s="40" t="s">
        <v>4</v>
      </c>
      <c r="G20" s="41" t="s">
        <v>20</v>
      </c>
      <c r="H20" s="41" t="s">
        <v>38</v>
      </c>
      <c r="I20" s="41" t="s">
        <v>22</v>
      </c>
      <c r="J20" s="41" t="s">
        <v>25</v>
      </c>
      <c r="K20" s="42" t="s">
        <v>26</v>
      </c>
    </row>
    <row r="21" spans="1:11" s="3" customFormat="1" ht="17.25" customHeight="1" thickBot="1" x14ac:dyDescent="0.25">
      <c r="A21" s="8" t="s">
        <v>8</v>
      </c>
      <c r="B21" s="9" t="s">
        <v>5</v>
      </c>
      <c r="C21" s="8" t="s">
        <v>19</v>
      </c>
      <c r="D21" s="9" t="s">
        <v>7</v>
      </c>
      <c r="F21" s="45" t="s">
        <v>8</v>
      </c>
      <c r="G21" s="46" t="s">
        <v>5</v>
      </c>
      <c r="H21" s="46" t="s">
        <v>34</v>
      </c>
      <c r="I21" s="46" t="s">
        <v>5</v>
      </c>
      <c r="J21" s="46" t="s">
        <v>5</v>
      </c>
      <c r="K21" s="47" t="s">
        <v>5</v>
      </c>
    </row>
    <row r="22" spans="1:11" s="3" customFormat="1" ht="15.95" customHeight="1" thickTop="1" x14ac:dyDescent="0.2">
      <c r="A22" s="24">
        <f>B10</f>
        <v>39083</v>
      </c>
      <c r="B22" s="38"/>
      <c r="C22" s="77">
        <f>B9</f>
        <v>42005</v>
      </c>
      <c r="D22" s="16"/>
      <c r="F22" s="37">
        <f>C22+365</f>
        <v>42370</v>
      </c>
      <c r="G22" s="15">
        <f t="shared" ref="G22:G33" si="0">+D22/0.6463</f>
        <v>0</v>
      </c>
      <c r="H22" s="15" t="e">
        <f>100*G22/B22</f>
        <v>#DIV/0!</v>
      </c>
      <c r="I22" s="15">
        <f>+B22</f>
        <v>0</v>
      </c>
      <c r="J22" s="15">
        <f>$D$15</f>
        <v>0</v>
      </c>
      <c r="K22" s="43">
        <f>$E$15</f>
        <v>0</v>
      </c>
    </row>
    <row r="23" spans="1:11" s="3" customFormat="1" ht="15.95" customHeight="1" x14ac:dyDescent="0.2">
      <c r="A23" s="12">
        <f>+A22+31</f>
        <v>39114</v>
      </c>
      <c r="B23" s="27"/>
      <c r="C23" s="12">
        <f>C22+31</f>
        <v>42036</v>
      </c>
      <c r="D23" s="17"/>
      <c r="F23" s="12">
        <f t="shared" ref="F23:F45" si="1">F22+31</f>
        <v>42401</v>
      </c>
      <c r="G23" s="15">
        <f t="shared" si="0"/>
        <v>0</v>
      </c>
      <c r="H23" s="15" t="e">
        <f t="shared" ref="H23:H45" si="2">100*G23/B23</f>
        <v>#DIV/0!</v>
      </c>
      <c r="I23" s="15">
        <f t="shared" ref="I23:I45" si="3">+B23</f>
        <v>0</v>
      </c>
      <c r="J23" s="15">
        <f t="shared" ref="J23:J45" si="4">$D$15</f>
        <v>0</v>
      </c>
      <c r="K23" s="43">
        <f t="shared" ref="K23:K45" si="5">$E$15</f>
        <v>0</v>
      </c>
    </row>
    <row r="24" spans="1:11" s="3" customFormat="1" ht="15.95" customHeight="1" x14ac:dyDescent="0.2">
      <c r="A24" s="21">
        <f t="shared" ref="A24:A45" si="6">+A23+31</f>
        <v>39145</v>
      </c>
      <c r="B24" s="27"/>
      <c r="C24" s="12">
        <f t="shared" ref="C24:C32" si="7">C23+31</f>
        <v>42067</v>
      </c>
      <c r="D24" s="17"/>
      <c r="F24" s="12">
        <f t="shared" si="1"/>
        <v>42432</v>
      </c>
      <c r="G24" s="15">
        <f t="shared" si="0"/>
        <v>0</v>
      </c>
      <c r="H24" s="15" t="e">
        <f t="shared" si="2"/>
        <v>#DIV/0!</v>
      </c>
      <c r="I24" s="15">
        <f t="shared" si="3"/>
        <v>0</v>
      </c>
      <c r="J24" s="15">
        <f t="shared" si="4"/>
        <v>0</v>
      </c>
      <c r="K24" s="43">
        <f t="shared" si="5"/>
        <v>0</v>
      </c>
    </row>
    <row r="25" spans="1:11" s="3" customFormat="1" ht="15.95" customHeight="1" x14ac:dyDescent="0.2">
      <c r="A25" s="21">
        <f t="shared" si="6"/>
        <v>39176</v>
      </c>
      <c r="B25" s="27"/>
      <c r="C25" s="12">
        <f t="shared" si="7"/>
        <v>42098</v>
      </c>
      <c r="D25" s="17"/>
      <c r="F25" s="12">
        <f t="shared" si="1"/>
        <v>42463</v>
      </c>
      <c r="G25" s="15">
        <f t="shared" si="0"/>
        <v>0</v>
      </c>
      <c r="H25" s="15" t="e">
        <f t="shared" si="2"/>
        <v>#DIV/0!</v>
      </c>
      <c r="I25" s="15">
        <f t="shared" si="3"/>
        <v>0</v>
      </c>
      <c r="J25" s="15">
        <f t="shared" si="4"/>
        <v>0</v>
      </c>
      <c r="K25" s="43">
        <f t="shared" si="5"/>
        <v>0</v>
      </c>
    </row>
    <row r="26" spans="1:11" s="3" customFormat="1" ht="15.95" customHeight="1" x14ac:dyDescent="0.2">
      <c r="A26" s="21">
        <f t="shared" si="6"/>
        <v>39207</v>
      </c>
      <c r="B26" s="27"/>
      <c r="C26" s="12">
        <f t="shared" si="7"/>
        <v>42129</v>
      </c>
      <c r="D26" s="17"/>
      <c r="F26" s="12">
        <f t="shared" si="1"/>
        <v>42494</v>
      </c>
      <c r="G26" s="15">
        <f t="shared" si="0"/>
        <v>0</v>
      </c>
      <c r="H26" s="15" t="e">
        <f t="shared" si="2"/>
        <v>#DIV/0!</v>
      </c>
      <c r="I26" s="15">
        <f t="shared" si="3"/>
        <v>0</v>
      </c>
      <c r="J26" s="15">
        <f t="shared" si="4"/>
        <v>0</v>
      </c>
      <c r="K26" s="43">
        <f t="shared" si="5"/>
        <v>0</v>
      </c>
    </row>
    <row r="27" spans="1:11" s="3" customFormat="1" ht="15.95" customHeight="1" x14ac:dyDescent="0.2">
      <c r="A27" s="21">
        <f t="shared" si="6"/>
        <v>39238</v>
      </c>
      <c r="B27" s="27"/>
      <c r="C27" s="12">
        <f t="shared" si="7"/>
        <v>42160</v>
      </c>
      <c r="D27" s="17"/>
      <c r="F27" s="12">
        <f t="shared" si="1"/>
        <v>42525</v>
      </c>
      <c r="G27" s="15">
        <f t="shared" si="0"/>
        <v>0</v>
      </c>
      <c r="H27" s="15" t="e">
        <f t="shared" si="2"/>
        <v>#DIV/0!</v>
      </c>
      <c r="I27" s="15">
        <f t="shared" si="3"/>
        <v>0</v>
      </c>
      <c r="J27" s="15">
        <f t="shared" si="4"/>
        <v>0</v>
      </c>
      <c r="K27" s="43">
        <f t="shared" si="5"/>
        <v>0</v>
      </c>
    </row>
    <row r="28" spans="1:11" s="3" customFormat="1" ht="15.95" customHeight="1" x14ac:dyDescent="0.2">
      <c r="A28" s="21">
        <f t="shared" si="6"/>
        <v>39269</v>
      </c>
      <c r="B28" s="27"/>
      <c r="C28" s="12">
        <f t="shared" si="7"/>
        <v>42191</v>
      </c>
      <c r="D28" s="17"/>
      <c r="F28" s="12">
        <f t="shared" si="1"/>
        <v>42556</v>
      </c>
      <c r="G28" s="15">
        <f t="shared" si="0"/>
        <v>0</v>
      </c>
      <c r="H28" s="15" t="e">
        <f t="shared" si="2"/>
        <v>#DIV/0!</v>
      </c>
      <c r="I28" s="15">
        <f t="shared" si="3"/>
        <v>0</v>
      </c>
      <c r="J28" s="15">
        <f t="shared" si="4"/>
        <v>0</v>
      </c>
      <c r="K28" s="43">
        <f t="shared" si="5"/>
        <v>0</v>
      </c>
    </row>
    <row r="29" spans="1:11" s="3" customFormat="1" ht="15.95" customHeight="1" x14ac:dyDescent="0.2">
      <c r="A29" s="21">
        <f t="shared" si="6"/>
        <v>39300</v>
      </c>
      <c r="B29" s="27"/>
      <c r="C29" s="12">
        <f t="shared" si="7"/>
        <v>42222</v>
      </c>
      <c r="D29" s="17"/>
      <c r="F29" s="12">
        <f t="shared" si="1"/>
        <v>42587</v>
      </c>
      <c r="G29" s="15">
        <f t="shared" si="0"/>
        <v>0</v>
      </c>
      <c r="H29" s="15" t="e">
        <f t="shared" si="2"/>
        <v>#DIV/0!</v>
      </c>
      <c r="I29" s="15">
        <f t="shared" si="3"/>
        <v>0</v>
      </c>
      <c r="J29" s="15">
        <f t="shared" si="4"/>
        <v>0</v>
      </c>
      <c r="K29" s="43">
        <f t="shared" si="5"/>
        <v>0</v>
      </c>
    </row>
    <row r="30" spans="1:11" s="3" customFormat="1" ht="15.95" customHeight="1" x14ac:dyDescent="0.2">
      <c r="A30" s="21">
        <f t="shared" si="6"/>
        <v>39331</v>
      </c>
      <c r="B30" s="27"/>
      <c r="C30" s="12">
        <f t="shared" si="7"/>
        <v>42253</v>
      </c>
      <c r="D30" s="17"/>
      <c r="F30" s="12">
        <f t="shared" si="1"/>
        <v>42618</v>
      </c>
      <c r="G30" s="15">
        <f t="shared" si="0"/>
        <v>0</v>
      </c>
      <c r="H30" s="15" t="e">
        <f t="shared" si="2"/>
        <v>#DIV/0!</v>
      </c>
      <c r="I30" s="15">
        <f t="shared" si="3"/>
        <v>0</v>
      </c>
      <c r="J30" s="15">
        <f t="shared" si="4"/>
        <v>0</v>
      </c>
      <c r="K30" s="43">
        <f t="shared" si="5"/>
        <v>0</v>
      </c>
    </row>
    <row r="31" spans="1:11" s="3" customFormat="1" ht="15.95" customHeight="1" x14ac:dyDescent="0.2">
      <c r="A31" s="21">
        <f t="shared" si="6"/>
        <v>39362</v>
      </c>
      <c r="B31" s="27"/>
      <c r="C31" s="12">
        <f t="shared" si="7"/>
        <v>42284</v>
      </c>
      <c r="D31" s="17"/>
      <c r="F31" s="12">
        <f t="shared" si="1"/>
        <v>42649</v>
      </c>
      <c r="G31" s="15">
        <f t="shared" si="0"/>
        <v>0</v>
      </c>
      <c r="H31" s="15" t="e">
        <f t="shared" si="2"/>
        <v>#DIV/0!</v>
      </c>
      <c r="I31" s="15">
        <f t="shared" si="3"/>
        <v>0</v>
      </c>
      <c r="J31" s="15">
        <f t="shared" si="4"/>
        <v>0</v>
      </c>
      <c r="K31" s="43">
        <f t="shared" si="5"/>
        <v>0</v>
      </c>
    </row>
    <row r="32" spans="1:11" s="3" customFormat="1" ht="15.95" customHeight="1" x14ac:dyDescent="0.2">
      <c r="A32" s="21">
        <f t="shared" si="6"/>
        <v>39393</v>
      </c>
      <c r="B32" s="27"/>
      <c r="C32" s="12">
        <f t="shared" si="7"/>
        <v>42315</v>
      </c>
      <c r="D32" s="17"/>
      <c r="F32" s="12">
        <f t="shared" si="1"/>
        <v>42680</v>
      </c>
      <c r="G32" s="15">
        <f t="shared" si="0"/>
        <v>0</v>
      </c>
      <c r="H32" s="15" t="e">
        <f t="shared" si="2"/>
        <v>#DIV/0!</v>
      </c>
      <c r="I32" s="15">
        <f t="shared" si="3"/>
        <v>0</v>
      </c>
      <c r="J32" s="15">
        <f t="shared" si="4"/>
        <v>0</v>
      </c>
      <c r="K32" s="43">
        <f t="shared" si="5"/>
        <v>0</v>
      </c>
    </row>
    <row r="33" spans="1:11" s="3" customFormat="1" ht="15.95" customHeight="1" thickBot="1" x14ac:dyDescent="0.25">
      <c r="A33" s="21">
        <f t="shared" si="6"/>
        <v>39424</v>
      </c>
      <c r="B33" s="27"/>
      <c r="C33" s="13">
        <f>C32+31</f>
        <v>42346</v>
      </c>
      <c r="D33" s="18"/>
      <c r="F33" s="12">
        <f t="shared" si="1"/>
        <v>42711</v>
      </c>
      <c r="G33" s="15">
        <f t="shared" si="0"/>
        <v>0</v>
      </c>
      <c r="H33" s="15" t="e">
        <f t="shared" si="2"/>
        <v>#DIV/0!</v>
      </c>
      <c r="I33" s="15">
        <f t="shared" si="3"/>
        <v>0</v>
      </c>
      <c r="J33" s="15">
        <f t="shared" si="4"/>
        <v>0</v>
      </c>
      <c r="K33" s="43">
        <f t="shared" si="5"/>
        <v>0</v>
      </c>
    </row>
    <row r="34" spans="1:11" s="3" customFormat="1" ht="15.95" customHeight="1" thickTop="1" x14ac:dyDescent="0.2">
      <c r="A34" s="21">
        <f t="shared" si="6"/>
        <v>39455</v>
      </c>
      <c r="B34" s="27"/>
      <c r="F34" s="12">
        <f t="shared" si="1"/>
        <v>42742</v>
      </c>
      <c r="G34" s="15">
        <f>+G22</f>
        <v>0</v>
      </c>
      <c r="H34" s="15" t="e">
        <f t="shared" si="2"/>
        <v>#DIV/0!</v>
      </c>
      <c r="I34" s="15">
        <f t="shared" si="3"/>
        <v>0</v>
      </c>
      <c r="J34" s="15">
        <f t="shared" si="4"/>
        <v>0</v>
      </c>
      <c r="K34" s="43">
        <f t="shared" si="5"/>
        <v>0</v>
      </c>
    </row>
    <row r="35" spans="1:11" s="3" customFormat="1" ht="15.95" customHeight="1" x14ac:dyDescent="0.2">
      <c r="A35" s="21">
        <f t="shared" si="6"/>
        <v>39486</v>
      </c>
      <c r="B35" s="38"/>
      <c r="F35" s="12">
        <f t="shared" si="1"/>
        <v>42773</v>
      </c>
      <c r="G35" s="15">
        <f t="shared" ref="G35:G45" si="8">+G23</f>
        <v>0</v>
      </c>
      <c r="H35" s="15" t="e">
        <f t="shared" si="2"/>
        <v>#DIV/0!</v>
      </c>
      <c r="I35" s="15">
        <f t="shared" si="3"/>
        <v>0</v>
      </c>
      <c r="J35" s="15">
        <f t="shared" si="4"/>
        <v>0</v>
      </c>
      <c r="K35" s="43">
        <f t="shared" si="5"/>
        <v>0</v>
      </c>
    </row>
    <row r="36" spans="1:11" s="3" customFormat="1" ht="15.95" customHeight="1" x14ac:dyDescent="0.2">
      <c r="A36" s="21">
        <f t="shared" si="6"/>
        <v>39517</v>
      </c>
      <c r="B36" s="27"/>
      <c r="F36" s="12">
        <f t="shared" si="1"/>
        <v>42804</v>
      </c>
      <c r="G36" s="15">
        <f t="shared" si="8"/>
        <v>0</v>
      </c>
      <c r="H36" s="15" t="e">
        <f t="shared" si="2"/>
        <v>#DIV/0!</v>
      </c>
      <c r="I36" s="15">
        <f t="shared" si="3"/>
        <v>0</v>
      </c>
      <c r="J36" s="15">
        <f t="shared" si="4"/>
        <v>0</v>
      </c>
      <c r="K36" s="43">
        <f t="shared" si="5"/>
        <v>0</v>
      </c>
    </row>
    <row r="37" spans="1:11" s="3" customFormat="1" ht="15.95" customHeight="1" x14ac:dyDescent="0.2">
      <c r="A37" s="21">
        <f t="shared" si="6"/>
        <v>39548</v>
      </c>
      <c r="B37" s="27"/>
      <c r="F37" s="12">
        <f t="shared" si="1"/>
        <v>42835</v>
      </c>
      <c r="G37" s="15">
        <f t="shared" si="8"/>
        <v>0</v>
      </c>
      <c r="H37" s="15" t="e">
        <f t="shared" si="2"/>
        <v>#DIV/0!</v>
      </c>
      <c r="I37" s="15">
        <f t="shared" si="3"/>
        <v>0</v>
      </c>
      <c r="J37" s="15">
        <f t="shared" si="4"/>
        <v>0</v>
      </c>
      <c r="K37" s="43">
        <f t="shared" si="5"/>
        <v>0</v>
      </c>
    </row>
    <row r="38" spans="1:11" s="3" customFormat="1" ht="15.95" customHeight="1" x14ac:dyDescent="0.2">
      <c r="A38" s="21">
        <f t="shared" si="6"/>
        <v>39579</v>
      </c>
      <c r="B38" s="27"/>
      <c r="F38" s="12">
        <f t="shared" si="1"/>
        <v>42866</v>
      </c>
      <c r="G38" s="15">
        <f t="shared" si="8"/>
        <v>0</v>
      </c>
      <c r="H38" s="15" t="e">
        <f t="shared" si="2"/>
        <v>#DIV/0!</v>
      </c>
      <c r="I38" s="15">
        <f t="shared" si="3"/>
        <v>0</v>
      </c>
      <c r="J38" s="15">
        <f t="shared" si="4"/>
        <v>0</v>
      </c>
      <c r="K38" s="43">
        <f t="shared" si="5"/>
        <v>0</v>
      </c>
    </row>
    <row r="39" spans="1:11" s="3" customFormat="1" ht="15.95" customHeight="1" x14ac:dyDescent="0.2">
      <c r="A39" s="21">
        <f t="shared" si="6"/>
        <v>39610</v>
      </c>
      <c r="B39" s="27"/>
      <c r="F39" s="12">
        <f t="shared" si="1"/>
        <v>42897</v>
      </c>
      <c r="G39" s="15">
        <f t="shared" si="8"/>
        <v>0</v>
      </c>
      <c r="H39" s="15" t="e">
        <f t="shared" si="2"/>
        <v>#DIV/0!</v>
      </c>
      <c r="I39" s="15">
        <f t="shared" si="3"/>
        <v>0</v>
      </c>
      <c r="J39" s="15">
        <f t="shared" si="4"/>
        <v>0</v>
      </c>
      <c r="K39" s="43">
        <f t="shared" si="5"/>
        <v>0</v>
      </c>
    </row>
    <row r="40" spans="1:11" s="3" customFormat="1" ht="15.95" customHeight="1" x14ac:dyDescent="0.2">
      <c r="A40" s="21">
        <f t="shared" si="6"/>
        <v>39641</v>
      </c>
      <c r="B40" s="27"/>
      <c r="F40" s="12">
        <f t="shared" si="1"/>
        <v>42928</v>
      </c>
      <c r="G40" s="15">
        <f t="shared" si="8"/>
        <v>0</v>
      </c>
      <c r="H40" s="15" t="e">
        <f t="shared" si="2"/>
        <v>#DIV/0!</v>
      </c>
      <c r="I40" s="15">
        <f t="shared" si="3"/>
        <v>0</v>
      </c>
      <c r="J40" s="15">
        <f t="shared" si="4"/>
        <v>0</v>
      </c>
      <c r="K40" s="43">
        <f t="shared" si="5"/>
        <v>0</v>
      </c>
    </row>
    <row r="41" spans="1:11" s="3" customFormat="1" ht="15.95" customHeight="1" x14ac:dyDescent="0.2">
      <c r="A41" s="21">
        <f t="shared" si="6"/>
        <v>39672</v>
      </c>
      <c r="B41" s="27"/>
      <c r="F41" s="12">
        <f t="shared" si="1"/>
        <v>42959</v>
      </c>
      <c r="G41" s="15">
        <f t="shared" si="8"/>
        <v>0</v>
      </c>
      <c r="H41" s="15" t="e">
        <f t="shared" si="2"/>
        <v>#DIV/0!</v>
      </c>
      <c r="I41" s="15">
        <f t="shared" si="3"/>
        <v>0</v>
      </c>
      <c r="J41" s="15">
        <f t="shared" si="4"/>
        <v>0</v>
      </c>
      <c r="K41" s="43">
        <f t="shared" si="5"/>
        <v>0</v>
      </c>
    </row>
    <row r="42" spans="1:11" s="3" customFormat="1" ht="15.95" customHeight="1" x14ac:dyDescent="0.2">
      <c r="A42" s="21">
        <f t="shared" si="6"/>
        <v>39703</v>
      </c>
      <c r="B42" s="27"/>
      <c r="F42" s="12">
        <f t="shared" si="1"/>
        <v>42990</v>
      </c>
      <c r="G42" s="15">
        <f t="shared" si="8"/>
        <v>0</v>
      </c>
      <c r="H42" s="15" t="e">
        <f t="shared" si="2"/>
        <v>#DIV/0!</v>
      </c>
      <c r="I42" s="15">
        <f t="shared" si="3"/>
        <v>0</v>
      </c>
      <c r="J42" s="15">
        <f t="shared" si="4"/>
        <v>0</v>
      </c>
      <c r="K42" s="43">
        <f t="shared" si="5"/>
        <v>0</v>
      </c>
    </row>
    <row r="43" spans="1:11" s="3" customFormat="1" ht="15.95" customHeight="1" x14ac:dyDescent="0.2">
      <c r="A43" s="21">
        <f t="shared" si="6"/>
        <v>39734</v>
      </c>
      <c r="B43" s="27"/>
      <c r="F43" s="12">
        <f t="shared" si="1"/>
        <v>43021</v>
      </c>
      <c r="G43" s="15">
        <f t="shared" si="8"/>
        <v>0</v>
      </c>
      <c r="H43" s="15" t="e">
        <f t="shared" si="2"/>
        <v>#DIV/0!</v>
      </c>
      <c r="I43" s="15">
        <f t="shared" si="3"/>
        <v>0</v>
      </c>
      <c r="J43" s="15">
        <f t="shared" si="4"/>
        <v>0</v>
      </c>
      <c r="K43" s="43">
        <f t="shared" si="5"/>
        <v>0</v>
      </c>
    </row>
    <row r="44" spans="1:11" s="3" customFormat="1" ht="15.95" customHeight="1" x14ac:dyDescent="0.2">
      <c r="A44" s="21">
        <f t="shared" si="6"/>
        <v>39765</v>
      </c>
      <c r="B44" s="27"/>
      <c r="F44" s="12">
        <f t="shared" si="1"/>
        <v>43052</v>
      </c>
      <c r="G44" s="15">
        <f t="shared" si="8"/>
        <v>0</v>
      </c>
      <c r="H44" s="15" t="e">
        <f t="shared" si="2"/>
        <v>#DIV/0!</v>
      </c>
      <c r="I44" s="15">
        <f t="shared" si="3"/>
        <v>0</v>
      </c>
      <c r="J44" s="15">
        <f t="shared" si="4"/>
        <v>0</v>
      </c>
      <c r="K44" s="44">
        <f t="shared" si="5"/>
        <v>0</v>
      </c>
    </row>
    <row r="45" spans="1:11" s="3" customFormat="1" ht="15.95" customHeight="1" thickBot="1" x14ac:dyDescent="0.25">
      <c r="A45" s="22">
        <f t="shared" si="6"/>
        <v>39796</v>
      </c>
      <c r="B45" s="39"/>
      <c r="F45" s="13">
        <f t="shared" si="1"/>
        <v>43083</v>
      </c>
      <c r="G45" s="48">
        <f t="shared" si="8"/>
        <v>0</v>
      </c>
      <c r="H45" s="48" t="e">
        <f t="shared" si="2"/>
        <v>#DIV/0!</v>
      </c>
      <c r="I45" s="48">
        <f t="shared" si="3"/>
        <v>0</v>
      </c>
      <c r="J45" s="35">
        <f t="shared" si="4"/>
        <v>0</v>
      </c>
      <c r="K45" s="36">
        <f t="shared" si="5"/>
        <v>0</v>
      </c>
    </row>
    <row r="46" spans="1:11" s="3" customFormat="1" ht="13.5" thickTop="1" x14ac:dyDescent="0.2">
      <c r="A46" s="5"/>
      <c r="B46" s="4"/>
      <c r="C46" s="4"/>
      <c r="D46" s="4"/>
      <c r="G46" s="4"/>
      <c r="H46" s="4"/>
    </row>
    <row r="47" spans="1:11" s="3" customFormat="1" ht="12.75" x14ac:dyDescent="0.2">
      <c r="A47" s="5"/>
      <c r="B47" s="4"/>
      <c r="C47" s="4"/>
      <c r="D47" s="4"/>
    </row>
    <row r="48" spans="1:11" s="3" customFormat="1" ht="12.75" x14ac:dyDescent="0.2">
      <c r="A48" s="5"/>
      <c r="B48" s="4"/>
      <c r="C48" s="4"/>
      <c r="D48" s="4"/>
    </row>
    <row r="49" spans="2:4" s="3" customFormat="1" ht="12.75" x14ac:dyDescent="0.2">
      <c r="B49" s="4"/>
      <c r="C49" s="4"/>
      <c r="D49" s="4"/>
    </row>
    <row r="50" spans="2:4" s="3" customFormat="1" ht="12.75" x14ac:dyDescent="0.2">
      <c r="B50" s="4"/>
      <c r="C50" s="4"/>
      <c r="D50" s="4"/>
    </row>
    <row r="51" spans="2:4" s="3" customFormat="1" ht="12.75" x14ac:dyDescent="0.2">
      <c r="B51" s="4"/>
      <c r="C51" s="4"/>
      <c r="D51" s="4"/>
    </row>
    <row r="52" spans="2:4" s="3" customFormat="1" ht="12.75" x14ac:dyDescent="0.2">
      <c r="B52" s="4"/>
      <c r="C52" s="4"/>
      <c r="D52" s="4"/>
    </row>
    <row r="53" spans="2:4" s="3" customFormat="1" ht="12.75" x14ac:dyDescent="0.2">
      <c r="B53" s="4"/>
      <c r="C53" s="4"/>
      <c r="D53" s="4"/>
    </row>
    <row r="54" spans="2:4" s="3" customFormat="1" ht="12.75" x14ac:dyDescent="0.2">
      <c r="B54" s="4"/>
      <c r="C54" s="4"/>
      <c r="D54" s="4"/>
    </row>
    <row r="55" spans="2:4" s="3" customFormat="1" ht="12.75" x14ac:dyDescent="0.2">
      <c r="B55" s="4"/>
      <c r="C55" s="4"/>
      <c r="D55" s="4"/>
    </row>
    <row r="56" spans="2:4" s="3" customFormat="1" ht="12.75" x14ac:dyDescent="0.2">
      <c r="B56" s="4"/>
      <c r="C56" s="4"/>
      <c r="D56" s="4"/>
    </row>
    <row r="57" spans="2:4" s="3" customFormat="1" ht="12.75" x14ac:dyDescent="0.2">
      <c r="B57" s="4"/>
      <c r="C57" s="4"/>
      <c r="D57" s="4"/>
    </row>
    <row r="58" spans="2:4" s="3" customFormat="1" ht="12.75" x14ac:dyDescent="0.2">
      <c r="B58" s="4"/>
      <c r="C58" s="4"/>
      <c r="D58" s="4"/>
    </row>
    <row r="59" spans="2:4" s="3" customFormat="1" ht="12.75" x14ac:dyDescent="0.2">
      <c r="B59" s="4"/>
      <c r="C59" s="4"/>
      <c r="D59" s="4"/>
    </row>
    <row r="60" spans="2:4" s="3" customFormat="1" ht="12.75" x14ac:dyDescent="0.2">
      <c r="B60" s="4"/>
      <c r="C60" s="4"/>
      <c r="D60" s="4"/>
    </row>
    <row r="61" spans="2:4" s="3" customFormat="1" ht="12.75" x14ac:dyDescent="0.2">
      <c r="B61" s="4"/>
      <c r="C61" s="4"/>
      <c r="D61" s="4"/>
    </row>
    <row r="62" spans="2:4" s="3" customFormat="1" ht="12.75" x14ac:dyDescent="0.2"/>
  </sheetData>
  <mergeCells count="15">
    <mergeCell ref="B6:C6"/>
    <mergeCell ref="B5:C5"/>
    <mergeCell ref="B4:C4"/>
    <mergeCell ref="B3:C3"/>
    <mergeCell ref="A19:B19"/>
    <mergeCell ref="C19:D19"/>
    <mergeCell ref="A12:B12"/>
    <mergeCell ref="A17:B17"/>
    <mergeCell ref="B10:C10"/>
    <mergeCell ref="A14:B14"/>
    <mergeCell ref="B7:C7"/>
    <mergeCell ref="A16:B16"/>
    <mergeCell ref="A15:B15"/>
    <mergeCell ref="B8:C8"/>
    <mergeCell ref="B9:C9"/>
  </mergeCells>
  <pageMargins left="0.25" right="0.25" top="0.25" bottom="0.2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workbookViewId="0">
      <selection activeCell="D21" sqref="D21"/>
    </sheetView>
  </sheetViews>
  <sheetFormatPr defaultRowHeight="15" x14ac:dyDescent="0.25"/>
  <cols>
    <col min="1" max="5" width="20.7109375" style="1" customWidth="1"/>
    <col min="6" max="6" width="9.140625" style="1"/>
    <col min="7" max="7" width="8.42578125" style="1" customWidth="1"/>
    <col min="8" max="8" width="10.7109375" style="1" customWidth="1"/>
    <col min="9" max="9" width="10" style="1" customWidth="1"/>
    <col min="10" max="10" width="9" style="1" customWidth="1"/>
    <col min="11" max="11" width="12.42578125" style="1" customWidth="1"/>
    <col min="12" max="13" width="12.5703125" style="1" customWidth="1"/>
    <col min="14" max="14" width="8.42578125" style="1" customWidth="1"/>
    <col min="15" max="16384" width="9.140625" style="1"/>
  </cols>
  <sheetData>
    <row r="1" spans="1:4" ht="18" customHeight="1" x14ac:dyDescent="0.35">
      <c r="A1" s="2" t="s">
        <v>49</v>
      </c>
    </row>
    <row r="2" spans="1:4" ht="18" customHeight="1" thickBot="1" x14ac:dyDescent="0.4">
      <c r="A2" s="2"/>
    </row>
    <row r="3" spans="1:4" s="3" customFormat="1" ht="15.95" customHeight="1" thickTop="1" x14ac:dyDescent="0.2">
      <c r="A3" s="10" t="s">
        <v>0</v>
      </c>
      <c r="B3" s="86"/>
      <c r="C3" s="87"/>
    </row>
    <row r="4" spans="1:4" s="3" customFormat="1" ht="15.95" customHeight="1" x14ac:dyDescent="0.2">
      <c r="A4" s="11" t="s">
        <v>1</v>
      </c>
      <c r="B4" s="84"/>
      <c r="C4" s="85"/>
    </row>
    <row r="5" spans="1:4" s="3" customFormat="1" ht="15.95" customHeight="1" x14ac:dyDescent="0.2">
      <c r="A5" s="11" t="s">
        <v>2</v>
      </c>
      <c r="B5" s="84"/>
      <c r="C5" s="85"/>
    </row>
    <row r="6" spans="1:4" s="3" customFormat="1" ht="15.95" customHeight="1" x14ac:dyDescent="0.2">
      <c r="A6" s="11" t="s">
        <v>3</v>
      </c>
      <c r="B6" s="84"/>
      <c r="C6" s="85"/>
    </row>
    <row r="7" spans="1:4" s="3" customFormat="1" ht="15.95" customHeight="1" x14ac:dyDescent="0.2">
      <c r="A7" s="26" t="s">
        <v>16</v>
      </c>
      <c r="B7" s="108"/>
      <c r="C7" s="109"/>
    </row>
    <row r="8" spans="1:4" s="3" customFormat="1" ht="15.95" customHeight="1" x14ac:dyDescent="0.2">
      <c r="A8" s="26" t="s">
        <v>4</v>
      </c>
      <c r="B8" s="102"/>
      <c r="C8" s="103"/>
    </row>
    <row r="9" spans="1:4" s="3" customFormat="1" ht="32.1" customHeight="1" x14ac:dyDescent="0.2">
      <c r="A9" s="81" t="s">
        <v>35</v>
      </c>
      <c r="B9" s="104">
        <v>42005</v>
      </c>
      <c r="C9" s="105"/>
    </row>
    <row r="10" spans="1:4" s="3" customFormat="1" ht="32.1" customHeight="1" thickBot="1" x14ac:dyDescent="0.25">
      <c r="A10" s="75" t="s">
        <v>50</v>
      </c>
      <c r="B10" s="94">
        <v>39083</v>
      </c>
      <c r="C10" s="95"/>
    </row>
    <row r="11" spans="1:4" s="3" customFormat="1" ht="15.95" customHeight="1" thickTop="1" thickBot="1" x14ac:dyDescent="0.25">
      <c r="A11" s="5"/>
      <c r="B11" s="4"/>
      <c r="C11" s="4"/>
      <c r="D11" s="83" t="s">
        <v>47</v>
      </c>
    </row>
    <row r="12" spans="1:4" s="3" customFormat="1" ht="15.95" customHeight="1" thickTop="1" x14ac:dyDescent="0.2">
      <c r="A12" s="96" t="s">
        <v>14</v>
      </c>
      <c r="B12" s="97"/>
      <c r="C12" s="29"/>
    </row>
    <row r="13" spans="1:4" s="3" customFormat="1" ht="32.1" customHeight="1" x14ac:dyDescent="0.2">
      <c r="A13" s="106" t="s">
        <v>51</v>
      </c>
      <c r="B13" s="107"/>
      <c r="C13" s="66"/>
      <c r="D13" s="34" t="e">
        <f>C13/C12</f>
        <v>#DIV/0!</v>
      </c>
    </row>
    <row r="14" spans="1:4" s="3" customFormat="1" ht="32.1" customHeight="1" x14ac:dyDescent="0.2">
      <c r="A14" s="106" t="s">
        <v>46</v>
      </c>
      <c r="B14" s="107"/>
      <c r="C14" s="30"/>
      <c r="D14" s="34" t="e">
        <f>C14/C12</f>
        <v>#DIV/0!</v>
      </c>
    </row>
    <row r="15" spans="1:4" s="3" customFormat="1" ht="15.95" customHeight="1" x14ac:dyDescent="0.2">
      <c r="A15" s="100" t="s">
        <v>15</v>
      </c>
      <c r="B15" s="101"/>
      <c r="C15" s="30"/>
      <c r="D15" s="34" t="e">
        <f>C15/C12</f>
        <v>#DIV/0!</v>
      </c>
    </row>
    <row r="16" spans="1:4" s="3" customFormat="1" ht="15.95" customHeight="1" thickBot="1" x14ac:dyDescent="0.25">
      <c r="A16" s="92" t="s">
        <v>45</v>
      </c>
      <c r="B16" s="93"/>
      <c r="C16" s="32"/>
    </row>
    <row r="17" spans="1:14" s="3" customFormat="1" ht="15.95" customHeight="1" thickTop="1" x14ac:dyDescent="0.2">
      <c r="A17" s="5"/>
      <c r="B17" s="4"/>
      <c r="C17" s="4"/>
      <c r="D17" s="4"/>
      <c r="E17" s="4"/>
    </row>
    <row r="18" spans="1:14" s="3" customFormat="1" ht="27" customHeight="1" thickBot="1" x14ac:dyDescent="0.25">
      <c r="A18" s="88" t="s">
        <v>52</v>
      </c>
      <c r="B18" s="88"/>
      <c r="C18" s="88"/>
      <c r="D18" s="89" t="s">
        <v>36</v>
      </c>
      <c r="E18" s="89"/>
      <c r="G18" s="76" t="s">
        <v>37</v>
      </c>
      <c r="H18" s="14"/>
      <c r="I18" s="14"/>
      <c r="J18" s="14"/>
      <c r="K18" s="14"/>
      <c r="L18" s="14"/>
      <c r="M18" s="14"/>
    </row>
    <row r="19" spans="1:14" s="3" customFormat="1" ht="39" thickTop="1" x14ac:dyDescent="0.2">
      <c r="A19" s="6" t="s">
        <v>4</v>
      </c>
      <c r="B19" s="19" t="s">
        <v>11</v>
      </c>
      <c r="C19" s="7" t="s">
        <v>12</v>
      </c>
      <c r="D19" s="6" t="s">
        <v>4</v>
      </c>
      <c r="E19" s="7" t="s">
        <v>6</v>
      </c>
      <c r="G19" s="40" t="s">
        <v>4</v>
      </c>
      <c r="H19" s="41" t="s">
        <v>20</v>
      </c>
      <c r="I19" s="41" t="s">
        <v>10</v>
      </c>
      <c r="J19" s="41" t="s">
        <v>28</v>
      </c>
      <c r="K19" s="41" t="s">
        <v>27</v>
      </c>
      <c r="L19" s="41" t="s">
        <v>21</v>
      </c>
      <c r="M19" s="41" t="s">
        <v>21</v>
      </c>
      <c r="N19" s="52" t="s">
        <v>18</v>
      </c>
    </row>
    <row r="20" spans="1:14" s="3" customFormat="1" ht="15.95" customHeight="1" thickBot="1" x14ac:dyDescent="0.25">
      <c r="A20" s="8" t="s">
        <v>8</v>
      </c>
      <c r="B20" s="20" t="s">
        <v>5</v>
      </c>
      <c r="C20" s="9" t="s">
        <v>5</v>
      </c>
      <c r="D20" s="8" t="s">
        <v>8</v>
      </c>
      <c r="E20" s="9" t="s">
        <v>7</v>
      </c>
      <c r="G20" s="45" t="s">
        <v>8</v>
      </c>
      <c r="H20" s="46" t="s">
        <v>5</v>
      </c>
      <c r="I20" s="46" t="s">
        <v>13</v>
      </c>
      <c r="J20" s="46" t="s">
        <v>9</v>
      </c>
      <c r="K20" s="46" t="s">
        <v>9</v>
      </c>
      <c r="L20" s="46" t="s">
        <v>9</v>
      </c>
      <c r="M20" s="46" t="s">
        <v>13</v>
      </c>
      <c r="N20" s="53"/>
    </row>
    <row r="21" spans="1:14" s="3" customFormat="1" ht="15.95" customHeight="1" thickTop="1" x14ac:dyDescent="0.2">
      <c r="A21" s="24">
        <f>B10</f>
        <v>39083</v>
      </c>
      <c r="B21" s="28"/>
      <c r="C21" s="33"/>
      <c r="D21" s="77">
        <f>B9</f>
        <v>42005</v>
      </c>
      <c r="E21" s="16"/>
      <c r="G21" s="50">
        <f>D21+365</f>
        <v>42370</v>
      </c>
      <c r="H21" s="15">
        <f t="shared" ref="H21:H32" si="0">+E21/0.6463</f>
        <v>0</v>
      </c>
      <c r="I21" s="15">
        <f>(B21-C21-H21)*0.6463*31</f>
        <v>0</v>
      </c>
      <c r="J21" s="25">
        <f>+$C$14+(I21*3.069)</f>
        <v>0</v>
      </c>
      <c r="K21" s="25">
        <f>+$C$15</f>
        <v>0</v>
      </c>
      <c r="L21" s="25">
        <f>J21-K21</f>
        <v>0</v>
      </c>
      <c r="M21" s="25">
        <f t="shared" ref="M21:M44" si="1">L21/3.069</f>
        <v>0</v>
      </c>
      <c r="N21" s="54" t="e">
        <f t="shared" ref="N21:N32" si="2">M21/E21</f>
        <v>#DIV/0!</v>
      </c>
    </row>
    <row r="22" spans="1:14" s="3" customFormat="1" ht="15.95" customHeight="1" x14ac:dyDescent="0.2">
      <c r="A22" s="21">
        <f>+A21+31</f>
        <v>39114</v>
      </c>
      <c r="B22" s="28"/>
      <c r="C22" s="17"/>
      <c r="D22" s="21">
        <f>D21+31</f>
        <v>42036</v>
      </c>
      <c r="E22" s="17"/>
      <c r="G22" s="82">
        <f>G21+31</f>
        <v>42401</v>
      </c>
      <c r="H22" s="15">
        <f t="shared" si="0"/>
        <v>0</v>
      </c>
      <c r="I22" s="15">
        <f>(B22-C22-H22)*0.6463*28.25</f>
        <v>0</v>
      </c>
      <c r="J22" s="25">
        <f>+J21+(I22*3.069)</f>
        <v>0</v>
      </c>
      <c r="K22" s="25">
        <f t="shared" ref="K22:K44" si="3">+$C$15</f>
        <v>0</v>
      </c>
      <c r="L22" s="25">
        <f t="shared" ref="L22:L44" si="4">J22-K22</f>
        <v>0</v>
      </c>
      <c r="M22" s="25">
        <f t="shared" si="1"/>
        <v>0</v>
      </c>
      <c r="N22" s="54" t="e">
        <f t="shared" si="2"/>
        <v>#DIV/0!</v>
      </c>
    </row>
    <row r="23" spans="1:14" s="3" customFormat="1" ht="15.95" customHeight="1" x14ac:dyDescent="0.2">
      <c r="A23" s="21">
        <f t="shared" ref="A23:A38" si="5">+A22+31</f>
        <v>39145</v>
      </c>
      <c r="B23" s="28"/>
      <c r="C23" s="17"/>
      <c r="D23" s="21">
        <f t="shared" ref="D23:D32" si="6">D22+31</f>
        <v>42067</v>
      </c>
      <c r="E23" s="17"/>
      <c r="G23" s="82">
        <f t="shared" ref="G23:G44" si="7">G22+31</f>
        <v>42432</v>
      </c>
      <c r="H23" s="15">
        <f t="shared" si="0"/>
        <v>0</v>
      </c>
      <c r="I23" s="15">
        <f>(B23-C23-H23)*0.6463*31</f>
        <v>0</v>
      </c>
      <c r="J23" s="25">
        <f t="shared" ref="J23:J44" si="8">+J22+(I23*3.069)</f>
        <v>0</v>
      </c>
      <c r="K23" s="25">
        <f t="shared" si="3"/>
        <v>0</v>
      </c>
      <c r="L23" s="25">
        <f t="shared" si="4"/>
        <v>0</v>
      </c>
      <c r="M23" s="25">
        <f t="shared" si="1"/>
        <v>0</v>
      </c>
      <c r="N23" s="54" t="e">
        <f t="shared" si="2"/>
        <v>#DIV/0!</v>
      </c>
    </row>
    <row r="24" spans="1:14" s="3" customFormat="1" ht="15.95" customHeight="1" x14ac:dyDescent="0.2">
      <c r="A24" s="21">
        <f t="shared" si="5"/>
        <v>39176</v>
      </c>
      <c r="B24" s="28"/>
      <c r="C24" s="17"/>
      <c r="D24" s="21">
        <f t="shared" si="6"/>
        <v>42098</v>
      </c>
      <c r="E24" s="17"/>
      <c r="G24" s="82">
        <f t="shared" si="7"/>
        <v>42463</v>
      </c>
      <c r="H24" s="15">
        <f t="shared" si="0"/>
        <v>0</v>
      </c>
      <c r="I24" s="15">
        <f>(B24-C24-H24)*0.6463*30</f>
        <v>0</v>
      </c>
      <c r="J24" s="25">
        <f t="shared" si="8"/>
        <v>0</v>
      </c>
      <c r="K24" s="25">
        <f t="shared" si="3"/>
        <v>0</v>
      </c>
      <c r="L24" s="25">
        <f t="shared" si="4"/>
        <v>0</v>
      </c>
      <c r="M24" s="25">
        <f t="shared" si="1"/>
        <v>0</v>
      </c>
      <c r="N24" s="54" t="e">
        <f t="shared" si="2"/>
        <v>#DIV/0!</v>
      </c>
    </row>
    <row r="25" spans="1:14" s="3" customFormat="1" ht="15.95" customHeight="1" x14ac:dyDescent="0.2">
      <c r="A25" s="21">
        <f t="shared" si="5"/>
        <v>39207</v>
      </c>
      <c r="B25" s="28"/>
      <c r="C25" s="27"/>
      <c r="D25" s="21">
        <f t="shared" si="6"/>
        <v>42129</v>
      </c>
      <c r="E25" s="17"/>
      <c r="G25" s="82">
        <f t="shared" si="7"/>
        <v>42494</v>
      </c>
      <c r="H25" s="15">
        <f t="shared" si="0"/>
        <v>0</v>
      </c>
      <c r="I25" s="15">
        <f>(B25-C25-H25)*0.6463*31</f>
        <v>0</v>
      </c>
      <c r="J25" s="25">
        <f t="shared" si="8"/>
        <v>0</v>
      </c>
      <c r="K25" s="25">
        <f t="shared" si="3"/>
        <v>0</v>
      </c>
      <c r="L25" s="25">
        <f t="shared" si="4"/>
        <v>0</v>
      </c>
      <c r="M25" s="25">
        <f t="shared" si="1"/>
        <v>0</v>
      </c>
      <c r="N25" s="54" t="e">
        <f t="shared" si="2"/>
        <v>#DIV/0!</v>
      </c>
    </row>
    <row r="26" spans="1:14" s="3" customFormat="1" ht="15.95" customHeight="1" x14ac:dyDescent="0.2">
      <c r="A26" s="21">
        <f t="shared" si="5"/>
        <v>39238</v>
      </c>
      <c r="B26" s="28"/>
      <c r="C26" s="27"/>
      <c r="D26" s="21">
        <f t="shared" si="6"/>
        <v>42160</v>
      </c>
      <c r="E26" s="17"/>
      <c r="G26" s="82">
        <f t="shared" si="7"/>
        <v>42525</v>
      </c>
      <c r="H26" s="15">
        <f t="shared" si="0"/>
        <v>0</v>
      </c>
      <c r="I26" s="15">
        <f>(B26-C26-H26)*0.6463*30</f>
        <v>0</v>
      </c>
      <c r="J26" s="25">
        <f t="shared" si="8"/>
        <v>0</v>
      </c>
      <c r="K26" s="25">
        <f t="shared" si="3"/>
        <v>0</v>
      </c>
      <c r="L26" s="25">
        <f t="shared" si="4"/>
        <v>0</v>
      </c>
      <c r="M26" s="25">
        <f t="shared" si="1"/>
        <v>0</v>
      </c>
      <c r="N26" s="54" t="e">
        <f t="shared" si="2"/>
        <v>#DIV/0!</v>
      </c>
    </row>
    <row r="27" spans="1:14" s="3" customFormat="1" ht="15.95" customHeight="1" x14ac:dyDescent="0.2">
      <c r="A27" s="21">
        <f t="shared" si="5"/>
        <v>39269</v>
      </c>
      <c r="B27" s="28"/>
      <c r="C27" s="27"/>
      <c r="D27" s="21">
        <f t="shared" si="6"/>
        <v>42191</v>
      </c>
      <c r="E27" s="17"/>
      <c r="G27" s="82">
        <f t="shared" si="7"/>
        <v>42556</v>
      </c>
      <c r="H27" s="15">
        <f t="shared" si="0"/>
        <v>0</v>
      </c>
      <c r="I27" s="15">
        <f>(B27-C27-H27)*0.6463*31</f>
        <v>0</v>
      </c>
      <c r="J27" s="25">
        <f t="shared" si="8"/>
        <v>0</v>
      </c>
      <c r="K27" s="25">
        <f t="shared" si="3"/>
        <v>0</v>
      </c>
      <c r="L27" s="25">
        <f t="shared" si="4"/>
        <v>0</v>
      </c>
      <c r="M27" s="25">
        <f t="shared" si="1"/>
        <v>0</v>
      </c>
      <c r="N27" s="54" t="e">
        <f t="shared" si="2"/>
        <v>#DIV/0!</v>
      </c>
    </row>
    <row r="28" spans="1:14" s="3" customFormat="1" ht="15.95" customHeight="1" x14ac:dyDescent="0.2">
      <c r="A28" s="12">
        <f t="shared" si="5"/>
        <v>39300</v>
      </c>
      <c r="B28" s="28"/>
      <c r="C28" s="27"/>
      <c r="D28" s="12">
        <f t="shared" si="6"/>
        <v>42222</v>
      </c>
      <c r="E28" s="17"/>
      <c r="G28" s="50">
        <f t="shared" si="7"/>
        <v>42587</v>
      </c>
      <c r="H28" s="15">
        <f t="shared" si="0"/>
        <v>0</v>
      </c>
      <c r="I28" s="15">
        <f>(B28-C28-H28)*0.6463*31</f>
        <v>0</v>
      </c>
      <c r="J28" s="25">
        <f t="shared" si="8"/>
        <v>0</v>
      </c>
      <c r="K28" s="25">
        <f t="shared" si="3"/>
        <v>0</v>
      </c>
      <c r="L28" s="25">
        <f t="shared" si="4"/>
        <v>0</v>
      </c>
      <c r="M28" s="25">
        <f t="shared" si="1"/>
        <v>0</v>
      </c>
      <c r="N28" s="54" t="e">
        <f t="shared" si="2"/>
        <v>#DIV/0!</v>
      </c>
    </row>
    <row r="29" spans="1:14" s="3" customFormat="1" ht="15.95" customHeight="1" x14ac:dyDescent="0.2">
      <c r="A29" s="12">
        <f t="shared" si="5"/>
        <v>39331</v>
      </c>
      <c r="B29" s="28"/>
      <c r="C29" s="27"/>
      <c r="D29" s="12">
        <f t="shared" si="6"/>
        <v>42253</v>
      </c>
      <c r="E29" s="17"/>
      <c r="G29" s="50">
        <f t="shared" si="7"/>
        <v>42618</v>
      </c>
      <c r="H29" s="15">
        <f t="shared" si="0"/>
        <v>0</v>
      </c>
      <c r="I29" s="15">
        <f>(B29-C29-H29)*0.6463*30</f>
        <v>0</v>
      </c>
      <c r="J29" s="25">
        <f t="shared" si="8"/>
        <v>0</v>
      </c>
      <c r="K29" s="25">
        <f t="shared" si="3"/>
        <v>0</v>
      </c>
      <c r="L29" s="25">
        <f t="shared" si="4"/>
        <v>0</v>
      </c>
      <c r="M29" s="25">
        <f t="shared" si="1"/>
        <v>0</v>
      </c>
      <c r="N29" s="54" t="e">
        <f t="shared" si="2"/>
        <v>#DIV/0!</v>
      </c>
    </row>
    <row r="30" spans="1:14" s="3" customFormat="1" ht="15.95" customHeight="1" x14ac:dyDescent="0.2">
      <c r="A30" s="12">
        <f t="shared" si="5"/>
        <v>39362</v>
      </c>
      <c r="B30" s="28"/>
      <c r="C30" s="27"/>
      <c r="D30" s="12">
        <f t="shared" si="6"/>
        <v>42284</v>
      </c>
      <c r="E30" s="17"/>
      <c r="G30" s="50">
        <f t="shared" si="7"/>
        <v>42649</v>
      </c>
      <c r="H30" s="15">
        <f t="shared" si="0"/>
        <v>0</v>
      </c>
      <c r="I30" s="15">
        <f>(B30-C30-H30)*0.6463*31</f>
        <v>0</v>
      </c>
      <c r="J30" s="25">
        <f t="shared" si="8"/>
        <v>0</v>
      </c>
      <c r="K30" s="25">
        <f t="shared" si="3"/>
        <v>0</v>
      </c>
      <c r="L30" s="25">
        <f t="shared" si="4"/>
        <v>0</v>
      </c>
      <c r="M30" s="25">
        <f t="shared" si="1"/>
        <v>0</v>
      </c>
      <c r="N30" s="54" t="e">
        <f t="shared" si="2"/>
        <v>#DIV/0!</v>
      </c>
    </row>
    <row r="31" spans="1:14" s="3" customFormat="1" ht="15.95" customHeight="1" x14ac:dyDescent="0.2">
      <c r="A31" s="12">
        <f t="shared" si="5"/>
        <v>39393</v>
      </c>
      <c r="B31" s="28"/>
      <c r="C31" s="27"/>
      <c r="D31" s="12">
        <f t="shared" si="6"/>
        <v>42315</v>
      </c>
      <c r="E31" s="17"/>
      <c r="G31" s="50">
        <f t="shared" si="7"/>
        <v>42680</v>
      </c>
      <c r="H31" s="15">
        <f t="shared" si="0"/>
        <v>0</v>
      </c>
      <c r="I31" s="15">
        <f>(B31-C31-H31)*0.6463*30</f>
        <v>0</v>
      </c>
      <c r="J31" s="25">
        <f t="shared" si="8"/>
        <v>0</v>
      </c>
      <c r="K31" s="25">
        <f t="shared" si="3"/>
        <v>0</v>
      </c>
      <c r="L31" s="25">
        <f t="shared" si="4"/>
        <v>0</v>
      </c>
      <c r="M31" s="25">
        <f t="shared" si="1"/>
        <v>0</v>
      </c>
      <c r="N31" s="54" t="e">
        <f t="shared" si="2"/>
        <v>#DIV/0!</v>
      </c>
    </row>
    <row r="32" spans="1:14" s="3" customFormat="1" ht="15.95" customHeight="1" thickBot="1" x14ac:dyDescent="0.25">
      <c r="A32" s="12">
        <f t="shared" si="5"/>
        <v>39424</v>
      </c>
      <c r="B32" s="28"/>
      <c r="C32" s="27"/>
      <c r="D32" s="22">
        <f t="shared" si="6"/>
        <v>42346</v>
      </c>
      <c r="E32" s="18"/>
      <c r="G32" s="50">
        <f t="shared" si="7"/>
        <v>42711</v>
      </c>
      <c r="H32" s="15">
        <f t="shared" si="0"/>
        <v>0</v>
      </c>
      <c r="I32" s="15">
        <f>(B32-C32-H32)*0.6463*31</f>
        <v>0</v>
      </c>
      <c r="J32" s="25">
        <f t="shared" si="8"/>
        <v>0</v>
      </c>
      <c r="K32" s="25">
        <f t="shared" si="3"/>
        <v>0</v>
      </c>
      <c r="L32" s="25">
        <f t="shared" si="4"/>
        <v>0</v>
      </c>
      <c r="M32" s="25">
        <f t="shared" si="1"/>
        <v>0</v>
      </c>
      <c r="N32" s="54" t="e">
        <f t="shared" si="2"/>
        <v>#DIV/0!</v>
      </c>
    </row>
    <row r="33" spans="1:14" s="3" customFormat="1" ht="15.95" customHeight="1" thickTop="1" x14ac:dyDescent="0.2">
      <c r="A33" s="12">
        <f t="shared" si="5"/>
        <v>39455</v>
      </c>
      <c r="B33" s="28"/>
      <c r="C33" s="27"/>
      <c r="G33" s="50">
        <f t="shared" si="7"/>
        <v>42742</v>
      </c>
      <c r="H33" s="15">
        <f>+H21</f>
        <v>0</v>
      </c>
      <c r="I33" s="15">
        <f>(B33-C33-H33)*0.6463*31</f>
        <v>0</v>
      </c>
      <c r="J33" s="25">
        <f t="shared" si="8"/>
        <v>0</v>
      </c>
      <c r="K33" s="25">
        <f t="shared" si="3"/>
        <v>0</v>
      </c>
      <c r="L33" s="25">
        <f t="shared" si="4"/>
        <v>0</v>
      </c>
      <c r="M33" s="25">
        <f t="shared" si="1"/>
        <v>0</v>
      </c>
      <c r="N33" s="54" t="e">
        <f t="shared" ref="N33:N44" si="9">M33/E21</f>
        <v>#DIV/0!</v>
      </c>
    </row>
    <row r="34" spans="1:14" s="3" customFormat="1" ht="15.95" customHeight="1" x14ac:dyDescent="0.2">
      <c r="A34" s="12">
        <f t="shared" si="5"/>
        <v>39486</v>
      </c>
      <c r="B34" s="28"/>
      <c r="C34" s="23"/>
      <c r="G34" s="50">
        <f t="shared" si="7"/>
        <v>42773</v>
      </c>
      <c r="H34" s="15">
        <f t="shared" ref="H34:H44" si="10">+H22</f>
        <v>0</v>
      </c>
      <c r="I34" s="15">
        <f>(B34-C34-H34)*0.6463*28.25</f>
        <v>0</v>
      </c>
      <c r="J34" s="25">
        <f t="shared" si="8"/>
        <v>0</v>
      </c>
      <c r="K34" s="25">
        <f t="shared" si="3"/>
        <v>0</v>
      </c>
      <c r="L34" s="25">
        <f t="shared" si="4"/>
        <v>0</v>
      </c>
      <c r="M34" s="25">
        <f t="shared" si="1"/>
        <v>0</v>
      </c>
      <c r="N34" s="54" t="e">
        <f t="shared" si="9"/>
        <v>#DIV/0!</v>
      </c>
    </row>
    <row r="35" spans="1:14" s="3" customFormat="1" ht="15.95" customHeight="1" x14ac:dyDescent="0.2">
      <c r="A35" s="12">
        <f t="shared" si="5"/>
        <v>39517</v>
      </c>
      <c r="B35" s="28"/>
      <c r="C35" s="23"/>
      <c r="G35" s="50">
        <f t="shared" si="7"/>
        <v>42804</v>
      </c>
      <c r="H35" s="15">
        <f t="shared" si="10"/>
        <v>0</v>
      </c>
      <c r="I35" s="15">
        <f>(B35-C35-H35)*0.6463*31</f>
        <v>0</v>
      </c>
      <c r="J35" s="25">
        <f t="shared" si="8"/>
        <v>0</v>
      </c>
      <c r="K35" s="25">
        <f t="shared" si="3"/>
        <v>0</v>
      </c>
      <c r="L35" s="25">
        <f t="shared" si="4"/>
        <v>0</v>
      </c>
      <c r="M35" s="25">
        <f t="shared" si="1"/>
        <v>0</v>
      </c>
      <c r="N35" s="54" t="e">
        <f t="shared" si="9"/>
        <v>#DIV/0!</v>
      </c>
    </row>
    <row r="36" spans="1:14" s="3" customFormat="1" ht="15.95" customHeight="1" x14ac:dyDescent="0.2">
      <c r="A36" s="12">
        <f t="shared" si="5"/>
        <v>39548</v>
      </c>
      <c r="B36" s="28"/>
      <c r="C36" s="23"/>
      <c r="G36" s="50">
        <f t="shared" si="7"/>
        <v>42835</v>
      </c>
      <c r="H36" s="15">
        <f t="shared" si="10"/>
        <v>0</v>
      </c>
      <c r="I36" s="15">
        <f>(B36-C36-H36)*0.6463*30</f>
        <v>0</v>
      </c>
      <c r="J36" s="25">
        <f t="shared" si="8"/>
        <v>0</v>
      </c>
      <c r="K36" s="25">
        <f t="shared" si="3"/>
        <v>0</v>
      </c>
      <c r="L36" s="25">
        <f t="shared" si="4"/>
        <v>0</v>
      </c>
      <c r="M36" s="25">
        <f t="shared" si="1"/>
        <v>0</v>
      </c>
      <c r="N36" s="54" t="e">
        <f t="shared" si="9"/>
        <v>#DIV/0!</v>
      </c>
    </row>
    <row r="37" spans="1:14" s="3" customFormat="1" ht="15.95" customHeight="1" x14ac:dyDescent="0.2">
      <c r="A37" s="12">
        <f t="shared" si="5"/>
        <v>39579</v>
      </c>
      <c r="B37" s="28"/>
      <c r="C37" s="23"/>
      <c r="G37" s="50">
        <f t="shared" si="7"/>
        <v>42866</v>
      </c>
      <c r="H37" s="15">
        <f t="shared" si="10"/>
        <v>0</v>
      </c>
      <c r="I37" s="15">
        <f>(B37-C37-H37)*0.6463*31</f>
        <v>0</v>
      </c>
      <c r="J37" s="25">
        <f t="shared" si="8"/>
        <v>0</v>
      </c>
      <c r="K37" s="25">
        <f t="shared" si="3"/>
        <v>0</v>
      </c>
      <c r="L37" s="25">
        <f t="shared" si="4"/>
        <v>0</v>
      </c>
      <c r="M37" s="25">
        <f t="shared" si="1"/>
        <v>0</v>
      </c>
      <c r="N37" s="54" t="e">
        <f t="shared" si="9"/>
        <v>#DIV/0!</v>
      </c>
    </row>
    <row r="38" spans="1:14" s="3" customFormat="1" ht="15.95" customHeight="1" x14ac:dyDescent="0.2">
      <c r="A38" s="12">
        <f t="shared" si="5"/>
        <v>39610</v>
      </c>
      <c r="B38" s="28"/>
      <c r="C38" s="23"/>
      <c r="G38" s="50">
        <f t="shared" si="7"/>
        <v>42897</v>
      </c>
      <c r="H38" s="15">
        <f t="shared" si="10"/>
        <v>0</v>
      </c>
      <c r="I38" s="15">
        <f>(B38-C38-H38)*0.6463*30</f>
        <v>0</v>
      </c>
      <c r="J38" s="25">
        <f t="shared" si="8"/>
        <v>0</v>
      </c>
      <c r="K38" s="25">
        <f t="shared" si="3"/>
        <v>0</v>
      </c>
      <c r="L38" s="25">
        <f t="shared" si="4"/>
        <v>0</v>
      </c>
      <c r="M38" s="25">
        <f t="shared" si="1"/>
        <v>0</v>
      </c>
      <c r="N38" s="54" t="e">
        <f t="shared" si="9"/>
        <v>#DIV/0!</v>
      </c>
    </row>
    <row r="39" spans="1:14" s="3" customFormat="1" ht="15.95" customHeight="1" x14ac:dyDescent="0.2">
      <c r="A39" s="12">
        <f t="shared" ref="A39:A44" si="11">+A38+31</f>
        <v>39641</v>
      </c>
      <c r="B39" s="28"/>
      <c r="C39" s="23"/>
      <c r="G39" s="50">
        <f t="shared" si="7"/>
        <v>42928</v>
      </c>
      <c r="H39" s="15">
        <f t="shared" si="10"/>
        <v>0</v>
      </c>
      <c r="I39" s="15">
        <f>(B39-C39-H39)*0.6463*31</f>
        <v>0</v>
      </c>
      <c r="J39" s="25">
        <f t="shared" si="8"/>
        <v>0</v>
      </c>
      <c r="K39" s="25">
        <f t="shared" si="3"/>
        <v>0</v>
      </c>
      <c r="L39" s="25">
        <f t="shared" si="4"/>
        <v>0</v>
      </c>
      <c r="M39" s="25">
        <f t="shared" si="1"/>
        <v>0</v>
      </c>
      <c r="N39" s="54" t="e">
        <f t="shared" si="9"/>
        <v>#DIV/0!</v>
      </c>
    </row>
    <row r="40" spans="1:14" s="3" customFormat="1" ht="15.95" customHeight="1" x14ac:dyDescent="0.2">
      <c r="A40" s="12">
        <f t="shared" si="11"/>
        <v>39672</v>
      </c>
      <c r="B40" s="28"/>
      <c r="C40" s="23"/>
      <c r="G40" s="50">
        <f t="shared" si="7"/>
        <v>42959</v>
      </c>
      <c r="H40" s="15">
        <f t="shared" si="10"/>
        <v>0</v>
      </c>
      <c r="I40" s="15">
        <f>(B40-C40-H40)*0.6463*31</f>
        <v>0</v>
      </c>
      <c r="J40" s="25">
        <f t="shared" si="8"/>
        <v>0</v>
      </c>
      <c r="K40" s="25">
        <f t="shared" si="3"/>
        <v>0</v>
      </c>
      <c r="L40" s="25">
        <f t="shared" si="4"/>
        <v>0</v>
      </c>
      <c r="M40" s="25">
        <f t="shared" si="1"/>
        <v>0</v>
      </c>
      <c r="N40" s="54" t="e">
        <f t="shared" si="9"/>
        <v>#DIV/0!</v>
      </c>
    </row>
    <row r="41" spans="1:14" s="3" customFormat="1" ht="15.95" customHeight="1" x14ac:dyDescent="0.2">
      <c r="A41" s="12">
        <f t="shared" si="11"/>
        <v>39703</v>
      </c>
      <c r="B41" s="28"/>
      <c r="C41" s="23"/>
      <c r="G41" s="50">
        <f t="shared" si="7"/>
        <v>42990</v>
      </c>
      <c r="H41" s="15">
        <f t="shared" si="10"/>
        <v>0</v>
      </c>
      <c r="I41" s="15">
        <f>(B41-C41-H41)*0.6463*30</f>
        <v>0</v>
      </c>
      <c r="J41" s="25">
        <f t="shared" si="8"/>
        <v>0</v>
      </c>
      <c r="K41" s="25">
        <f t="shared" si="3"/>
        <v>0</v>
      </c>
      <c r="L41" s="25">
        <f t="shared" si="4"/>
        <v>0</v>
      </c>
      <c r="M41" s="25">
        <f t="shared" si="1"/>
        <v>0</v>
      </c>
      <c r="N41" s="54" t="e">
        <f t="shared" si="9"/>
        <v>#DIV/0!</v>
      </c>
    </row>
    <row r="42" spans="1:14" s="3" customFormat="1" ht="15.95" customHeight="1" x14ac:dyDescent="0.2">
      <c r="A42" s="12">
        <f t="shared" si="11"/>
        <v>39734</v>
      </c>
      <c r="B42" s="28"/>
      <c r="C42" s="23"/>
      <c r="G42" s="50">
        <f t="shared" si="7"/>
        <v>43021</v>
      </c>
      <c r="H42" s="15">
        <f t="shared" si="10"/>
        <v>0</v>
      </c>
      <c r="I42" s="15">
        <f>(B42-C42-H42)*0.6463*31</f>
        <v>0</v>
      </c>
      <c r="J42" s="25">
        <f t="shared" si="8"/>
        <v>0</v>
      </c>
      <c r="K42" s="25">
        <f t="shared" si="3"/>
        <v>0</v>
      </c>
      <c r="L42" s="25">
        <f t="shared" si="4"/>
        <v>0</v>
      </c>
      <c r="M42" s="25">
        <f t="shared" si="1"/>
        <v>0</v>
      </c>
      <c r="N42" s="54" t="e">
        <f t="shared" si="9"/>
        <v>#DIV/0!</v>
      </c>
    </row>
    <row r="43" spans="1:14" s="3" customFormat="1" ht="15.95" customHeight="1" x14ac:dyDescent="0.2">
      <c r="A43" s="12">
        <f t="shared" si="11"/>
        <v>39765</v>
      </c>
      <c r="B43" s="28"/>
      <c r="C43" s="23"/>
      <c r="G43" s="50">
        <f t="shared" si="7"/>
        <v>43052</v>
      </c>
      <c r="H43" s="15">
        <f t="shared" si="10"/>
        <v>0</v>
      </c>
      <c r="I43" s="15">
        <f>(B43-C43-H43)*0.6463*30</f>
        <v>0</v>
      </c>
      <c r="J43" s="25">
        <f t="shared" si="8"/>
        <v>0</v>
      </c>
      <c r="K43" s="25">
        <f t="shared" si="3"/>
        <v>0</v>
      </c>
      <c r="L43" s="25">
        <f t="shared" si="4"/>
        <v>0</v>
      </c>
      <c r="M43" s="25">
        <f t="shared" si="1"/>
        <v>0</v>
      </c>
      <c r="N43" s="54" t="e">
        <f t="shared" si="9"/>
        <v>#DIV/0!</v>
      </c>
    </row>
    <row r="44" spans="1:14" s="3" customFormat="1" ht="15.95" customHeight="1" thickBot="1" x14ac:dyDescent="0.25">
      <c r="A44" s="13">
        <f t="shared" si="11"/>
        <v>39796</v>
      </c>
      <c r="B44" s="31"/>
      <c r="C44" s="18"/>
      <c r="G44" s="51">
        <f t="shared" si="7"/>
        <v>43083</v>
      </c>
      <c r="H44" s="48">
        <f t="shared" si="10"/>
        <v>0</v>
      </c>
      <c r="I44" s="48">
        <f>(B44-C44-H44)*0.6463*31</f>
        <v>0</v>
      </c>
      <c r="J44" s="49">
        <f t="shared" si="8"/>
        <v>0</v>
      </c>
      <c r="K44" s="49">
        <f t="shared" si="3"/>
        <v>0</v>
      </c>
      <c r="L44" s="49">
        <f t="shared" si="4"/>
        <v>0</v>
      </c>
      <c r="M44" s="49">
        <f t="shared" si="1"/>
        <v>0</v>
      </c>
      <c r="N44" s="55" t="e">
        <f t="shared" si="9"/>
        <v>#DIV/0!</v>
      </c>
    </row>
    <row r="45" spans="1:14" s="3" customFormat="1" ht="13.5" thickTop="1" x14ac:dyDescent="0.2">
      <c r="A45" s="5"/>
      <c r="B45" s="4"/>
      <c r="C45" s="4"/>
      <c r="D45" s="4"/>
      <c r="E45" s="4"/>
      <c r="H45" s="4"/>
      <c r="I45" s="4"/>
    </row>
    <row r="46" spans="1:14" s="3" customFormat="1" ht="12.75" x14ac:dyDescent="0.2">
      <c r="A46" s="5"/>
      <c r="B46" s="4"/>
      <c r="C46" s="4"/>
      <c r="D46" s="4"/>
      <c r="E46" s="4"/>
    </row>
    <row r="47" spans="1:14" s="3" customFormat="1" ht="12.75" x14ac:dyDescent="0.2">
      <c r="A47" s="5"/>
      <c r="B47" s="4"/>
      <c r="C47" s="4"/>
      <c r="D47" s="4"/>
      <c r="E47" s="4"/>
    </row>
    <row r="48" spans="1:14" s="3" customFormat="1" ht="12.75" x14ac:dyDescent="0.2">
      <c r="B48" s="4"/>
      <c r="C48" s="4"/>
      <c r="D48" s="4"/>
      <c r="E48" s="4"/>
    </row>
    <row r="49" spans="2:5" s="3" customFormat="1" ht="12.75" x14ac:dyDescent="0.2">
      <c r="B49" s="4"/>
      <c r="C49" s="4"/>
      <c r="D49" s="4"/>
      <c r="E49" s="4"/>
    </row>
    <row r="50" spans="2:5" s="3" customFormat="1" ht="12.75" x14ac:dyDescent="0.2">
      <c r="B50" s="4"/>
      <c r="C50" s="4"/>
      <c r="D50" s="4"/>
      <c r="E50" s="4"/>
    </row>
    <row r="51" spans="2:5" s="3" customFormat="1" ht="12.75" x14ac:dyDescent="0.2">
      <c r="B51" s="4"/>
      <c r="C51" s="4"/>
      <c r="D51" s="4"/>
      <c r="E51" s="4"/>
    </row>
    <row r="52" spans="2:5" s="3" customFormat="1" ht="12.75" x14ac:dyDescent="0.2">
      <c r="B52" s="4"/>
      <c r="C52" s="4"/>
      <c r="D52" s="4"/>
      <c r="E52" s="4"/>
    </row>
    <row r="53" spans="2:5" s="3" customFormat="1" ht="12.75" x14ac:dyDescent="0.2">
      <c r="B53" s="4"/>
      <c r="C53" s="4"/>
      <c r="D53" s="4"/>
      <c r="E53" s="4"/>
    </row>
    <row r="54" spans="2:5" s="3" customFormat="1" ht="12.75" x14ac:dyDescent="0.2">
      <c r="B54" s="4"/>
      <c r="C54" s="4"/>
      <c r="D54" s="4"/>
      <c r="E54" s="4"/>
    </row>
    <row r="55" spans="2:5" s="3" customFormat="1" ht="12.75" x14ac:dyDescent="0.2">
      <c r="B55" s="4"/>
      <c r="C55" s="4"/>
      <c r="D55" s="4"/>
      <c r="E55" s="4"/>
    </row>
    <row r="56" spans="2:5" s="3" customFormat="1" ht="12.75" x14ac:dyDescent="0.2">
      <c r="B56" s="4"/>
      <c r="C56" s="4"/>
      <c r="D56" s="4"/>
      <c r="E56" s="4"/>
    </row>
    <row r="57" spans="2:5" s="3" customFormat="1" ht="12.75" x14ac:dyDescent="0.2">
      <c r="B57" s="4"/>
      <c r="C57" s="4"/>
      <c r="D57" s="4"/>
      <c r="E57" s="4"/>
    </row>
    <row r="58" spans="2:5" s="3" customFormat="1" ht="12.75" x14ac:dyDescent="0.2">
      <c r="B58" s="4"/>
      <c r="C58" s="4"/>
      <c r="D58" s="4"/>
      <c r="E58" s="4"/>
    </row>
    <row r="59" spans="2:5" s="3" customFormat="1" ht="12.75" x14ac:dyDescent="0.2">
      <c r="B59" s="4"/>
      <c r="C59" s="4"/>
      <c r="D59" s="4"/>
      <c r="E59" s="4"/>
    </row>
    <row r="60" spans="2:5" s="3" customFormat="1" ht="12.75" x14ac:dyDescent="0.2">
      <c r="B60" s="4"/>
      <c r="C60" s="4"/>
      <c r="D60" s="4"/>
      <c r="E60" s="4"/>
    </row>
    <row r="61" spans="2:5" s="3" customFormat="1" ht="12.75" x14ac:dyDescent="0.2"/>
  </sheetData>
  <mergeCells count="15">
    <mergeCell ref="B3:C3"/>
    <mergeCell ref="B4:C4"/>
    <mergeCell ref="B5:C5"/>
    <mergeCell ref="B6:C6"/>
    <mergeCell ref="B10:C10"/>
    <mergeCell ref="B7:C7"/>
    <mergeCell ref="B8:C8"/>
    <mergeCell ref="B9:C9"/>
    <mergeCell ref="D18:E18"/>
    <mergeCell ref="A18:C18"/>
    <mergeCell ref="A12:B12"/>
    <mergeCell ref="A14:B14"/>
    <mergeCell ref="A15:B15"/>
    <mergeCell ref="A16:B16"/>
    <mergeCell ref="A13:B13"/>
  </mergeCells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streamflow worksheet</vt:lpstr>
      <vt:lpstr>reservoir worksheet</vt:lpstr>
      <vt:lpstr>streamflow graph 1</vt:lpstr>
      <vt:lpstr>streamflow graph 2</vt:lpstr>
      <vt:lpstr>reservoir graph</vt:lpstr>
    </vt:vector>
  </TitlesOfParts>
  <Company>Georgia Department of Natural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Welte, Josh</dc:creator>
  <cp:lastModifiedBy>Colwell, Steve</cp:lastModifiedBy>
  <cp:lastPrinted>2016-09-08T23:47:50Z</cp:lastPrinted>
  <dcterms:created xsi:type="dcterms:W3CDTF">2014-07-02T12:51:48Z</dcterms:created>
  <dcterms:modified xsi:type="dcterms:W3CDTF">2016-09-13T19:39:45Z</dcterms:modified>
</cp:coreProperties>
</file>