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75" windowWidth="11340" windowHeight="6795" tabRatio="830" activeTab="2"/>
  </bookViews>
  <sheets>
    <sheet name="20-county_totals" sheetId="1" r:id="rId1"/>
    <sheet name="rfp_tables" sheetId="2" r:id="rId2"/>
    <sheet name="7-county_VOC_target_E10" sheetId="3" r:id="rId3"/>
    <sheet name="13-county_NOx_target_E10" sheetId="4" r:id="rId4"/>
    <sheet name="13-county_VOC_emissions_E10" sheetId="5" r:id="rId5"/>
    <sheet name="7-county_NOx_emissions_E10" sheetId="6" r:id="rId6"/>
    <sheet name="2008_non-creditable_reductions" sheetId="7" r:id="rId7"/>
    <sheet name="2002_20-county_mobile_emissions" sheetId="8" r:id="rId8"/>
    <sheet name="2008_20-county_mobile_emissions" sheetId="9" r:id="rId9"/>
    <sheet name="2008_20-county_mobile_emiss_RFG" sheetId="10" r:id="rId10"/>
    <sheet name="13-county_NOx_target_RFG" sheetId="11" r:id="rId11"/>
    <sheet name="13-county_VOC_emissions_RFG" sheetId="12" r:id="rId12"/>
    <sheet name="2002_emissions_no_CAA" sheetId="13" r:id="rId13"/>
    <sheet name="2002_adjusted_to_2008" sheetId="14" r:id="rId14"/>
    <sheet name="area_atl_20_counties" sheetId="15" r:id="rId15"/>
    <sheet name="nonegu_atl_20_counties" sheetId="16" r:id="rId16"/>
    <sheet name="NONROAD_atl_20_counties" sheetId="17" r:id="rId17"/>
    <sheet name="2002 20 COUNTY DEF NR SULFUR" sheetId="18" r:id="rId18"/>
    <sheet name="2008 20 COUNTY E10 DEF NR SULF." sheetId="19" r:id="rId19"/>
    <sheet name="2008 20 COUNTY DEF NR SULFUR" sheetId="20" r:id="rId20"/>
    <sheet name="2008 20 COUNTY RFG DEF NR SULF." sheetId="21" r:id="rId21"/>
    <sheet name="non-NONROAD_atl_20_counties" sheetId="22" r:id="rId22"/>
    <sheet name="smkrpt_2002_out" sheetId="23" r:id="rId23"/>
    <sheet name="smkrpt_2009_out" sheetId="24" r:id="rId24"/>
    <sheet name="egu_by_facility" sheetId="25" r:id="rId25"/>
    <sheet name="egu_nox_summer_02-08" sheetId="26" r:id="rId26"/>
    <sheet name="2002_county_summaries" sheetId="27" r:id="rId27"/>
    <sheet name="2003_county_summaries" sheetId="28" r:id="rId28"/>
    <sheet name="2004_county_summaries" sheetId="29" r:id="rId29"/>
    <sheet name="2005_county_summaries" sheetId="30" r:id="rId30"/>
    <sheet name="2006_county_summaries" sheetId="31" r:id="rId31"/>
    <sheet name="2007_county_summaries" sheetId="32" r:id="rId32"/>
    <sheet name="2008_county_summaries" sheetId="33" r:id="rId33"/>
    <sheet name="2002_20-county" sheetId="34" r:id="rId34"/>
    <sheet name="2003_20-county" sheetId="35" r:id="rId35"/>
    <sheet name="2004_20-county" sheetId="36" r:id="rId36"/>
    <sheet name="2005_20-county" sheetId="37" r:id="rId37"/>
    <sheet name="2006_20-county" sheetId="38" r:id="rId38"/>
    <sheet name="2007_20-county" sheetId="39" r:id="rId39"/>
    <sheet name="2008_20-county" sheetId="40" r:id="rId40"/>
  </sheets>
  <definedNames>
    <definedName name="area_2002">#REF!</definedName>
    <definedName name="area_2009">#REF!</definedName>
    <definedName name="areafire_2002">#REF!</definedName>
    <definedName name="areafire_2009">#REF!</definedName>
    <definedName name="egu_2002">#REF!</definedName>
    <definedName name="egu_2009">#REF!</definedName>
    <definedName name="elevfire_2002">#REF!</definedName>
    <definedName name="elevfire_2009">#REF!</definedName>
    <definedName name="nonegu_2002">#REF!</definedName>
    <definedName name="nonegu_2009">#REF!</definedName>
    <definedName name="nonraod_2009">#REF!</definedName>
    <definedName name="nonroad_2002">#REF!</definedName>
    <definedName name="nonroad_2009">#REF!</definedName>
    <definedName name="nonroad_other_2002">#REF!</definedName>
    <definedName name="nonroad_other_2009">#REF!</definedName>
    <definedName name="_xlnm.Print_Area" localSheetId="3">'13-county_NOx_target_E10'!$A$1:$J$22</definedName>
    <definedName name="_xlnm.Print_Area" localSheetId="10">'13-county_NOx_target_RFG'!$A$1:$J$22</definedName>
    <definedName name="_xlnm.Print_Area" localSheetId="4">'13-county_VOC_emissions_E10'!$A$1:$L$22</definedName>
    <definedName name="_xlnm.Print_Area" localSheetId="11">'13-county_VOC_emissions_RFG'!$A$1:$L$22</definedName>
    <definedName name="_xlnm.Print_Area" localSheetId="5">'7-county_NOx_emissions_E10'!$A$1:$L$22</definedName>
    <definedName name="_xlnm.Print_Area" localSheetId="2">'7-county_VOC_target_E10'!$A$1:$J$22</definedName>
    <definedName name="_xlnm.Print_Area" localSheetId="25">'egu_nox_summer_02-08'!$A$1:$I$12</definedName>
    <definedName name="_xlnm.Print_Titles" localSheetId="22">'smkrpt_2002_out'!$A:$C,'smkrpt_2002_out'!$1:$3</definedName>
    <definedName name="_xlnm.Print_Titles" localSheetId="23">'smkrpt_2009_out'!$A:$C,'smkrpt_2009_out'!$1:$3</definedName>
  </definedNames>
  <calcPr fullCalcOnLoad="1"/>
</workbook>
</file>

<file path=xl/sharedStrings.xml><?xml version="1.0" encoding="utf-8"?>
<sst xmlns="http://schemas.openxmlformats.org/spreadsheetml/2006/main" count="3957" uniqueCount="477">
  <si>
    <t>2002_actual_emissions_by_county_13</t>
  </si>
  <si>
    <t>fips</t>
  </si>
  <si>
    <t>VOC_tpd</t>
  </si>
  <si>
    <t>NOx_tpd</t>
  </si>
  <si>
    <t>2002_actual_emissions_by_county_7</t>
  </si>
  <si>
    <t>Cherokee</t>
  </si>
  <si>
    <t>Clayton</t>
  </si>
  <si>
    <t>Cobb</t>
  </si>
  <si>
    <t>Coweta</t>
  </si>
  <si>
    <t>DeKalb</t>
  </si>
  <si>
    <t>Douglas</t>
  </si>
  <si>
    <t>Fayette</t>
  </si>
  <si>
    <t>Forsyth</t>
  </si>
  <si>
    <t>Fulton</t>
  </si>
  <si>
    <t>Gwinnett</t>
  </si>
  <si>
    <t>Henry</t>
  </si>
  <si>
    <t>Paulding</t>
  </si>
  <si>
    <t>Rockdale</t>
  </si>
  <si>
    <t>Barrow</t>
  </si>
  <si>
    <t>Bartow</t>
  </si>
  <si>
    <t>Carroll</t>
  </si>
  <si>
    <t>Hall</t>
  </si>
  <si>
    <t>Newton</t>
  </si>
  <si>
    <t>Spalding</t>
  </si>
  <si>
    <t>Walton</t>
  </si>
  <si>
    <t>2002_actual_emissions_by_county_20</t>
  </si>
  <si>
    <t>VOC</t>
  </si>
  <si>
    <t>Non-EGU point</t>
  </si>
  <si>
    <t>EGU point</t>
  </si>
  <si>
    <t>Area</t>
  </si>
  <si>
    <t>Mobile</t>
  </si>
  <si>
    <t>2002 Base inventory</t>
  </si>
  <si>
    <t>adjusted base inventory ('02 Base inventory less non-cred. reductions)</t>
  </si>
  <si>
    <t>non-creditable mobile reductions, 2002 to 2008</t>
  </si>
  <si>
    <t>required 15% reduction</t>
  </si>
  <si>
    <t>VOC target level for 2008 (adjusted base inventory less required reduction)</t>
  </si>
  <si>
    <t>NOx</t>
  </si>
  <si>
    <t xml:space="preserve"> </t>
  </si>
  <si>
    <t>13-county 2008 NOx target level calculation (tons/day)</t>
  </si>
  <si>
    <t>NOx target level for 2008 (adjusted base inventory less required reduction)</t>
  </si>
  <si>
    <t>area+areafire+elevfire</t>
  </si>
  <si>
    <t>Point</t>
  </si>
  <si>
    <t>Nonroad_model</t>
  </si>
  <si>
    <t>Nonroad_other</t>
  </si>
  <si>
    <t>Region</t>
  </si>
  <si>
    <t>State</t>
  </si>
  <si>
    <t>County</t>
  </si>
  <si>
    <t>CO</t>
  </si>
  <si>
    <t>NOX</t>
  </si>
  <si>
    <t>NH3</t>
  </si>
  <si>
    <t>SO2</t>
  </si>
  <si>
    <t>PM10</t>
  </si>
  <si>
    <t>PM2_5</t>
  </si>
  <si>
    <t>PMC</t>
  </si>
  <si>
    <t>PMC_PRE</t>
  </si>
  <si>
    <t>Georgia</t>
  </si>
  <si>
    <t>Appling</t>
  </si>
  <si>
    <t>Atkinson</t>
  </si>
  <si>
    <t>Bacon</t>
  </si>
  <si>
    <t>Baker</t>
  </si>
  <si>
    <t>Baldwin</t>
  </si>
  <si>
    <t>Banks</t>
  </si>
  <si>
    <t>Ben Hill</t>
  </si>
  <si>
    <t>Berrien</t>
  </si>
  <si>
    <t>Bibb</t>
  </si>
  <si>
    <t>Bleckley</t>
  </si>
  <si>
    <t>Brantley</t>
  </si>
  <si>
    <t>Brooks</t>
  </si>
  <si>
    <t>Bryan</t>
  </si>
  <si>
    <t>Bulloch</t>
  </si>
  <si>
    <t>Burke</t>
  </si>
  <si>
    <t>Butts</t>
  </si>
  <si>
    <t>Calhoun</t>
  </si>
  <si>
    <t>Camden</t>
  </si>
  <si>
    <t>Candler</t>
  </si>
  <si>
    <t>Catoosa</t>
  </si>
  <si>
    <t>Charlton</t>
  </si>
  <si>
    <t>Chatham</t>
  </si>
  <si>
    <t>Chattahoochee</t>
  </si>
  <si>
    <t>Chattooga</t>
  </si>
  <si>
    <t>Clarke</t>
  </si>
  <si>
    <t>Clay</t>
  </si>
  <si>
    <t>Clinch</t>
  </si>
  <si>
    <t>Coffee</t>
  </si>
  <si>
    <t>Colquitt</t>
  </si>
  <si>
    <t>Columbia</t>
  </si>
  <si>
    <t>Cook</t>
  </si>
  <si>
    <t>Crawford</t>
  </si>
  <si>
    <t>Crisp</t>
  </si>
  <si>
    <t>Dade</t>
  </si>
  <si>
    <t>Dawson</t>
  </si>
  <si>
    <t>Decatur</t>
  </si>
  <si>
    <t>De Kalb</t>
  </si>
  <si>
    <t>Dodge</t>
  </si>
  <si>
    <t>Dooly</t>
  </si>
  <si>
    <t>Dougherty</t>
  </si>
  <si>
    <t>Early</t>
  </si>
  <si>
    <t>Echols</t>
  </si>
  <si>
    <t>Effingham</t>
  </si>
  <si>
    <t>Elbert</t>
  </si>
  <si>
    <t>Emanuel</t>
  </si>
  <si>
    <t>Evans</t>
  </si>
  <si>
    <t>Fannin</t>
  </si>
  <si>
    <t>Floyd</t>
  </si>
  <si>
    <t>Franklin</t>
  </si>
  <si>
    <t>Gilmer</t>
  </si>
  <si>
    <t>Glascock</t>
  </si>
  <si>
    <t>Glynn</t>
  </si>
  <si>
    <t>Gordon</t>
  </si>
  <si>
    <t>Grady</t>
  </si>
  <si>
    <t>Greene</t>
  </si>
  <si>
    <t>Habersham</t>
  </si>
  <si>
    <t>Hancock</t>
  </si>
  <si>
    <t>Haralson</t>
  </si>
  <si>
    <t>Harris</t>
  </si>
  <si>
    <t>Hart</t>
  </si>
  <si>
    <t>Heard</t>
  </si>
  <si>
    <t>Houston</t>
  </si>
  <si>
    <t>Irwin</t>
  </si>
  <si>
    <t>Jackson</t>
  </si>
  <si>
    <t>Jasper</t>
  </si>
  <si>
    <t>Jeff Davis</t>
  </si>
  <si>
    <t>Jefferson</t>
  </si>
  <si>
    <t>Jenkins</t>
  </si>
  <si>
    <t>Johnson</t>
  </si>
  <si>
    <t>Jones</t>
  </si>
  <si>
    <t>Lamar</t>
  </si>
  <si>
    <t>Lanier</t>
  </si>
  <si>
    <t>Laurens</t>
  </si>
  <si>
    <t>Lee</t>
  </si>
  <si>
    <t>Liberty</t>
  </si>
  <si>
    <t>Lincoln</t>
  </si>
  <si>
    <t>Long</t>
  </si>
  <si>
    <t>Lowndes</t>
  </si>
  <si>
    <t>Lumpkin</t>
  </si>
  <si>
    <t>Mc Duffie</t>
  </si>
  <si>
    <t>Mc Intosh</t>
  </si>
  <si>
    <t>Macon</t>
  </si>
  <si>
    <t>Madison</t>
  </si>
  <si>
    <t>Marion</t>
  </si>
  <si>
    <t>Meriwether</t>
  </si>
  <si>
    <t>Miller</t>
  </si>
  <si>
    <t>Mitchell</t>
  </si>
  <si>
    <t>Monroe</t>
  </si>
  <si>
    <t>Montgomery</t>
  </si>
  <si>
    <t>Morgan</t>
  </si>
  <si>
    <t>Murray</t>
  </si>
  <si>
    <t>Muscogee</t>
  </si>
  <si>
    <t>Oconee</t>
  </si>
  <si>
    <t>Oglethorpe</t>
  </si>
  <si>
    <t>Peach</t>
  </si>
  <si>
    <t>Pickens</t>
  </si>
  <si>
    <t>Pierce</t>
  </si>
  <si>
    <t>Pike</t>
  </si>
  <si>
    <t>Polk</t>
  </si>
  <si>
    <t>Pulaski</t>
  </si>
  <si>
    <t>Putnam</t>
  </si>
  <si>
    <t>Quitman</t>
  </si>
  <si>
    <t>Rabun</t>
  </si>
  <si>
    <t>Randolph</t>
  </si>
  <si>
    <t>Richmond</t>
  </si>
  <si>
    <t>Schley</t>
  </si>
  <si>
    <t>Screven</t>
  </si>
  <si>
    <t>Seminole</t>
  </si>
  <si>
    <t>Stephens</t>
  </si>
  <si>
    <t>Stewart</t>
  </si>
  <si>
    <t>Sumter</t>
  </si>
  <si>
    <t>Talbot</t>
  </si>
  <si>
    <t>Taliaferro</t>
  </si>
  <si>
    <t>Tattnall</t>
  </si>
  <si>
    <t>Taylor</t>
  </si>
  <si>
    <t>Telfair</t>
  </si>
  <si>
    <t>Terrell</t>
  </si>
  <si>
    <t>Thomas</t>
  </si>
  <si>
    <t>Tift</t>
  </si>
  <si>
    <t>Toombs</t>
  </si>
  <si>
    <t>Towns</t>
  </si>
  <si>
    <t>Treutlen</t>
  </si>
  <si>
    <t>Troup</t>
  </si>
  <si>
    <t>Turner</t>
  </si>
  <si>
    <t>Twiggs</t>
  </si>
  <si>
    <t>Union</t>
  </si>
  <si>
    <t>Upson</t>
  </si>
  <si>
    <t>Walker</t>
  </si>
  <si>
    <t>Ware</t>
  </si>
  <si>
    <t>Warren</t>
  </si>
  <si>
    <t>Washington</t>
  </si>
  <si>
    <t>Wayne</t>
  </si>
  <si>
    <t>Webster</t>
  </si>
  <si>
    <t>Wheeler</t>
  </si>
  <si>
    <t>White</t>
  </si>
  <si>
    <t>Whitfield</t>
  </si>
  <si>
    <t>Wilcox</t>
  </si>
  <si>
    <t>Wilkes</t>
  </si>
  <si>
    <t>Wilkinson</t>
  </si>
  <si>
    <t>Worth</t>
  </si>
  <si>
    <t>summer daily, tons/day</t>
  </si>
  <si>
    <t>2002typ</t>
  </si>
  <si>
    <t>Plant ID</t>
  </si>
  <si>
    <t>Name</t>
  </si>
  <si>
    <t>01500011</t>
  </si>
  <si>
    <t>GEORGIA POWER COMPANY, BOWEN STEAM-ELECT</t>
  </si>
  <si>
    <t>05100006</t>
  </si>
  <si>
    <t>SAVANNAH ELECTRIC: KRAFT STEAM - ELECTRI</t>
  </si>
  <si>
    <t>06700003</t>
  </si>
  <si>
    <t>GEORGIA POWER COMPANY, MCDONOUGH STEAM-E</t>
  </si>
  <si>
    <t>07700001</t>
  </si>
  <si>
    <t>GEORGIA POWER COMPANY, YATES STEAM-ELECT</t>
  </si>
  <si>
    <t>09500002</t>
  </si>
  <si>
    <t>GEORGIA POWER COMPANY, MITCHELL STEAM-EL</t>
  </si>
  <si>
    <t>10300003</t>
  </si>
  <si>
    <t>SAVANNAH ELECTRIC: MCINTOSH STEAM - ELEC</t>
  </si>
  <si>
    <t>10300007</t>
  </si>
  <si>
    <t>GEORGIA-PACIFIC CORP SAVANNAH RIVER MILL</t>
  </si>
  <si>
    <t>11500003</t>
  </si>
  <si>
    <t>GEORGIA POWER COMPANY, HAMMOND STEAM-ELE</t>
  </si>
  <si>
    <t>12700004</t>
  </si>
  <si>
    <t>GEORGIA POWER COMPANY, MCMANUS STEAM-ELE</t>
  </si>
  <si>
    <t>13500185</t>
  </si>
  <si>
    <t>BJ SANITARY LANDFILL &amp; RECYCLIHG CENTER</t>
  </si>
  <si>
    <t>14700021</t>
  </si>
  <si>
    <t>HARTWELL ENERGY FACILITY</t>
  </si>
  <si>
    <t>14900001</t>
  </si>
  <si>
    <t>GEORGIA POWER COMPANY, WANSLEY STEAM-ELE</t>
  </si>
  <si>
    <t>15300040</t>
  </si>
  <si>
    <t>GEORGIA POWER COMPANY, ROBINS COMBUSTION</t>
  </si>
  <si>
    <t>20700008</t>
  </si>
  <si>
    <t>GEORGIA POWER COMPANY, SCHERER STEAM-ELE</t>
  </si>
  <si>
    <t>23700008</t>
  </si>
  <si>
    <t>GEORGIA POWER COMPANY, HARLLEE BRANCH ST</t>
  </si>
  <si>
    <t>ORIS6258</t>
  </si>
  <si>
    <t>WILSON</t>
  </si>
  <si>
    <t>ORIS700113</t>
  </si>
  <si>
    <t>GENERIC UNIT</t>
  </si>
  <si>
    <t>ORIS700213</t>
  </si>
  <si>
    <t>ORIS700313</t>
  </si>
  <si>
    <t>ORIS700413</t>
  </si>
  <si>
    <t>ORIS732</t>
  </si>
  <si>
    <t>BOULEVARD</t>
  </si>
  <si>
    <t>ORIS734</t>
  </si>
  <si>
    <t>RIVERSIDE</t>
  </si>
  <si>
    <t>ORIS700</t>
  </si>
  <si>
    <t>ATKINSON</t>
  </si>
  <si>
    <t>ORIS700513</t>
  </si>
  <si>
    <t>ORIS10361</t>
  </si>
  <si>
    <t>SAVANNAH RIVER MILL</t>
  </si>
  <si>
    <t>ORIS700613</t>
  </si>
  <si>
    <t>ORIS700713</t>
  </si>
  <si>
    <t>ORIS54392</t>
  </si>
  <si>
    <t>B J GAS RECOVERY</t>
  </si>
  <si>
    <t>ORIS55061</t>
  </si>
  <si>
    <t>TENASKA GEORGIA</t>
  </si>
  <si>
    <t>ORIS55141</t>
  </si>
  <si>
    <t>HEARD COUNTY POWER LLC</t>
  </si>
  <si>
    <t>ORIS55965</t>
  </si>
  <si>
    <t>WANSLEY</t>
  </si>
  <si>
    <t>ORIS7917</t>
  </si>
  <si>
    <t>CHATTAHOOCHEE ENERGY FACILITY</t>
  </si>
  <si>
    <t>ORIS55040</t>
  </si>
  <si>
    <t>MID GEORGIA COGEN</t>
  </si>
  <si>
    <t>ORIS55304</t>
  </si>
  <si>
    <t>BACONTON POWER</t>
  </si>
  <si>
    <t>ORIS7768</t>
  </si>
  <si>
    <t>SOWEGA POWER LLC</t>
  </si>
  <si>
    <t>ORIS7829</t>
  </si>
  <si>
    <t>SMARR ENERGY CENTER</t>
  </si>
  <si>
    <t>ORIS55382</t>
  </si>
  <si>
    <t>DUKE ENERGY MURRAY LLC</t>
  </si>
  <si>
    <t>ORIS7412</t>
  </si>
  <si>
    <t>JOHN HARMON GEN</t>
  </si>
  <si>
    <t>ORIS7813</t>
  </si>
  <si>
    <t>SEWELL CREEK ENERGY</t>
  </si>
  <si>
    <t>ORIS7916</t>
  </si>
  <si>
    <t>TALBOT COUNTY ENERGY</t>
  </si>
  <si>
    <t>ORIS55128</t>
  </si>
  <si>
    <t>LG&amp;E MONROE</t>
  </si>
  <si>
    <t>ORIS55244</t>
  </si>
  <si>
    <t>DOYLE GENERATING FACILITY</t>
  </si>
  <si>
    <t>ORIS7764</t>
  </si>
  <si>
    <t>MPC GENERATING</t>
  </si>
  <si>
    <t>ORIS55332</t>
  </si>
  <si>
    <t>WASHINGTON COUNTY</t>
  </si>
  <si>
    <t>ORIS55672</t>
  </si>
  <si>
    <t>DUKE ENERGY SANDERSVILLE LLC</t>
  </si>
  <si>
    <t>ORIS753</t>
  </si>
  <si>
    <t>PLANT CRISP</t>
  </si>
  <si>
    <t>FIPS</t>
  </si>
  <si>
    <t>NOX_tpd</t>
  </si>
  <si>
    <t>total area NOx:</t>
  </si>
  <si>
    <t>total area VOC:</t>
  </si>
  <si>
    <t>total non-EGU NOx:</t>
  </si>
  <si>
    <t>total non-EGU VOC:</t>
  </si>
  <si>
    <t>total nonroad NOx:</t>
  </si>
  <si>
    <t>total nonroad VOC:</t>
  </si>
  <si>
    <t>7-county 2008 VOC target level calculation (tons/day)</t>
  </si>
  <si>
    <t>total non-NR NOx:</t>
  </si>
  <si>
    <t>total non-NR VOC:</t>
  </si>
  <si>
    <t>7-county area</t>
  </si>
  <si>
    <t>VOC tpd</t>
  </si>
  <si>
    <t>NOx tpd</t>
  </si>
  <si>
    <t>VOC difference, tpd</t>
  </si>
  <si>
    <t>NOx difference, tpd</t>
  </si>
  <si>
    <t>2002 Base</t>
  </si>
  <si>
    <t>---</t>
  </si>
  <si>
    <t>'02, no CAAA</t>
  </si>
  <si>
    <t>'02 adjusted to 2008</t>
  </si>
  <si>
    <t>13-county area</t>
  </si>
  <si>
    <t>2002_adjusted_to_2008_4-county</t>
  </si>
  <si>
    <t>13-county totals</t>
  </si>
  <si>
    <t>20-county totals</t>
  </si>
  <si>
    <t>2002_adjusted_to_2008_9-county</t>
  </si>
  <si>
    <t>2002_adjusted_to_2008_7-county</t>
  </si>
  <si>
    <t>2002_emissions_no_CAA_4-county_by_FIPS</t>
  </si>
  <si>
    <t>2002_emissions_no_CAA_9-county_by_FIPS</t>
  </si>
  <si>
    <t>2002_emissions_no_CAA_7-county_by_FIPS</t>
  </si>
  <si>
    <t>Notes 20071218:  from VISTAS BaseG2 inventory SMKREPORT outputs</t>
  </si>
  <si>
    <t>STATE</t>
  </si>
  <si>
    <t>FACILITY_NAME</t>
  </si>
  <si>
    <t>ORISPL_CODE</t>
  </si>
  <si>
    <t>UNITID</t>
  </si>
  <si>
    <t>OP_YEAR</t>
  </si>
  <si>
    <t>MPC Generating, LLC</t>
  </si>
  <si>
    <t>Walton County Power, LLC</t>
  </si>
  <si>
    <t>NOx tons per summer day</t>
  </si>
  <si>
    <t>"actual" emissions*</t>
  </si>
  <si>
    <t>Jack McDonough</t>
  </si>
  <si>
    <t>Yates</t>
  </si>
  <si>
    <t>Bowen</t>
  </si>
  <si>
    <t>Doyle</t>
  </si>
  <si>
    <t>MPC</t>
  </si>
  <si>
    <t>* source: EPA's Clean Air Markets data --&gt;</t>
  </si>
  <si>
    <t>tons per summer (92 days)</t>
  </si>
  <si>
    <t>NOx tpd:</t>
  </si>
  <si>
    <t>2002_20-county, 6-1-02 through 8-31-02</t>
  </si>
  <si>
    <t>source:</t>
  </si>
  <si>
    <t>ASSOC_STACKS</t>
  </si>
  <si>
    <t>PRG_CODE_INFO</t>
  </si>
  <si>
    <t>SUM_OP_TIME</t>
  </si>
  <si>
    <t>SO2_MASS</t>
  </si>
  <si>
    <t>NOX_MASS</t>
  </si>
  <si>
    <t>CO2_MASS</t>
  </si>
  <si>
    <t>HEAT_INPUT</t>
  </si>
  <si>
    <t>COUNTY</t>
  </si>
  <si>
    <t>SOURCE_CAT</t>
  </si>
  <si>
    <t>LATITUDE</t>
  </si>
  <si>
    <t>LONGITUDE</t>
  </si>
  <si>
    <t>OP_STATUS_INFO</t>
  </si>
  <si>
    <t>SO2_CONTROL_INFO</t>
  </si>
  <si>
    <t>NOX_CONTROL_INFO</t>
  </si>
  <si>
    <t>PART_CONTROL_INFO</t>
  </si>
  <si>
    <t>GA</t>
  </si>
  <si>
    <t>703</t>
  </si>
  <si>
    <t>1BLR</t>
  </si>
  <si>
    <t/>
  </si>
  <si>
    <t>ARP</t>
  </si>
  <si>
    <t>Electric Utility</t>
  </si>
  <si>
    <t>Operating</t>
  </si>
  <si>
    <t>Low NOx Burner Technology w/ Separated OFA Selective Catalytic Reduction</t>
  </si>
  <si>
    <t>Electrostatic Precipitator</t>
  </si>
  <si>
    <t>2BLR</t>
  </si>
  <si>
    <t>3BLR</t>
  </si>
  <si>
    <t>Low NOx Burner Technology w/ Separated OFA</t>
  </si>
  <si>
    <t>4BLR</t>
  </si>
  <si>
    <t>700</t>
  </si>
  <si>
    <t>A2</t>
  </si>
  <si>
    <t>A3</t>
  </si>
  <si>
    <t>A4</t>
  </si>
  <si>
    <t>710</t>
  </si>
  <si>
    <t>MB1</t>
  </si>
  <si>
    <t xml:space="preserve"> CS001</t>
  </si>
  <si>
    <t>Low NOx Burner Technology w/ Separated OFA Other</t>
  </si>
  <si>
    <t>MB2</t>
  </si>
  <si>
    <t>728</t>
  </si>
  <si>
    <t>Y1BR</t>
  </si>
  <si>
    <t>Wet Lime FGD</t>
  </si>
  <si>
    <t>Other</t>
  </si>
  <si>
    <t>Y2BR</t>
  </si>
  <si>
    <t>Y3BR</t>
  </si>
  <si>
    <t>Y4BR</t>
  </si>
  <si>
    <t xml:space="preserve"> CS002</t>
  </si>
  <si>
    <t>Low NOx Burner Technology w/ Closed-coupled OFA Other</t>
  </si>
  <si>
    <t>Y5BR</t>
  </si>
  <si>
    <t>Y6BR</t>
  </si>
  <si>
    <t>Y7BR</t>
  </si>
  <si>
    <t>Doyle Generating Facility</t>
  </si>
  <si>
    <t>55244</t>
  </si>
  <si>
    <t>CTG-1</t>
  </si>
  <si>
    <t>Small Power Producer</t>
  </si>
  <si>
    <t>Dry Low NOx Burners</t>
  </si>
  <si>
    <t>CTG-2</t>
  </si>
  <si>
    <t>CTG-3</t>
  </si>
  <si>
    <t>CTG-4</t>
  </si>
  <si>
    <t>CTG-5</t>
  </si>
  <si>
    <t>7764</t>
  </si>
  <si>
    <t>1</t>
  </si>
  <si>
    <t>Water Injection</t>
  </si>
  <si>
    <t>2</t>
  </si>
  <si>
    <t>55128</t>
  </si>
  <si>
    <t>T1</t>
  </si>
  <si>
    <t>Dry Low NOx Burners Water Injection</t>
  </si>
  <si>
    <t>T2</t>
  </si>
  <si>
    <t>T3</t>
  </si>
  <si>
    <t>2003_20-county, 6-1-03 through 8-31-03</t>
  </si>
  <si>
    <t>Low NOx Burner Technology w/ Separated OFA Selective Catalytic Reduction (Began 01-MAY-03)</t>
  </si>
  <si>
    <t>Retired (Retired 05/01/2002)</t>
  </si>
  <si>
    <t>2004_20-county, 6-1-04 through 8-31-04</t>
  </si>
  <si>
    <t>2005_20-county, 6-1-05 through 8-31-05</t>
  </si>
  <si>
    <t>2006_20-county, 6-1-06 through 8-31-06</t>
  </si>
  <si>
    <t>Dry Low NOx Burners Water Injection (Retired 31-MAR-06)</t>
  </si>
  <si>
    <t>2007_20-county, 6-1-07 through 8-31-07</t>
  </si>
  <si>
    <t>Emission Totals by County and Pollutant</t>
  </si>
  <si>
    <t>All Fuels</t>
  </si>
  <si>
    <t>Tons/Day</t>
  </si>
  <si>
    <t>2008 20 COUNTY E10 DEF. 48-STATE NONROAD SULFUR</t>
  </si>
  <si>
    <t>Typical weekday for Summer Season, 2008</t>
  </si>
  <si>
    <t>Total</t>
  </si>
  <si>
    <t>Exhaust</t>
  </si>
  <si>
    <t>PM25</t>
  </si>
  <si>
    <t>CO2</t>
  </si>
  <si>
    <t>Core Model Ver 2005a, Feb 2006</t>
  </si>
  <si>
    <t>2002 20 COUNTY DEF. 48-STATE NONROAD SULFUR</t>
  </si>
  <si>
    <t>(2002 20 COUNTY DEF NR SULFUR)</t>
  </si>
  <si>
    <t>Typical weekday for Summer Season, 2002</t>
  </si>
  <si>
    <t>Date of Model Run: Dec 12 16:09:27: 2007</t>
  </si>
  <si>
    <t>NONROAD2005</t>
  </si>
  <si>
    <t>Other nonroad</t>
  </si>
  <si>
    <t>2008 20 COUNTY DEF. 48-STATE NONROAD SULFUR</t>
  </si>
  <si>
    <t>(2008 20 COUNTY DEF NR SULFUR)</t>
  </si>
  <si>
    <t>Date of Model Run: Dec 12 14:42:36: 2007</t>
  </si>
  <si>
    <t>13-county 2008 VOC target level calculation (tons/day)</t>
  </si>
  <si>
    <t>2008_emissions_by_county_7</t>
  </si>
  <si>
    <t>2008_emissions_by_county_20</t>
  </si>
  <si>
    <t>2008_emissions_by_county_13_RFG</t>
  </si>
  <si>
    <t>(required 15% reduction</t>
  </si>
  <si>
    <t>2008 20 COUNTY RFG DEF. 48-STATE NONROAD SULFUR</t>
  </si>
  <si>
    <t>(2008 20 COUNTY RFG DEF NR SULFUR)</t>
  </si>
  <si>
    <t>Date of Model Run: Jan 11 15:27:46: 2008</t>
  </si>
  <si>
    <t>2008_emissions_by_county_13_E10</t>
  </si>
  <si>
    <t>2008_emissions_by_county_7_E10</t>
  </si>
  <si>
    <t>2008_emissions_by_county_20_E10</t>
  </si>
  <si>
    <t>Date of Model Run: Oct 22 11:43:40: 2008</t>
  </si>
  <si>
    <r>
      <t>2008 20 COUNTY E10 DEF NR SULF</t>
    </r>
    <r>
      <rPr>
        <sz val="10"/>
        <rFont val="Arial"/>
        <family val="0"/>
      </rPr>
      <t>. (nonroad2008_atl_20_counties_E10)</t>
    </r>
  </si>
  <si>
    <t>7-county 2008 VOC adjusted base inventory calculation (tons/day)</t>
  </si>
  <si>
    <t>13-county 2008 VOC adjusted base inventory calculation (tons/day)</t>
  </si>
  <si>
    <t>2008 20-County Atlanta Nonattainment Area Projected Emissions</t>
  </si>
  <si>
    <t>Nonroad</t>
  </si>
  <si>
    <t>VOC (tons/summer day)</t>
  </si>
  <si>
    <t>NOx (tons/summer day)</t>
  </si>
  <si>
    <t>2008_20-county, 6-1-08 through 8-31-08</t>
  </si>
  <si>
    <t>OWN_DISPLAY</t>
  </si>
  <si>
    <t>Georgia Power Company (Owner/Operator)</t>
  </si>
  <si>
    <t xml:space="preserve"> MS3BYP, MS3FGD</t>
  </si>
  <si>
    <t>6A</t>
  </si>
  <si>
    <t>6B</t>
  </si>
  <si>
    <t>Doyle I, LLC (Owner/Operator)</t>
  </si>
  <si>
    <t>3AA</t>
  </si>
  <si>
    <t>Georgia Power Company (Owner/Operator) (Started May 01, 2008)</t>
  </si>
  <si>
    <t>3AB</t>
  </si>
  <si>
    <t>3BA</t>
  </si>
  <si>
    <t>3BB</t>
  </si>
  <si>
    <t>MPC Generating, LLC (Owner) CAMS Services Mackinaw Power, LLC (Operator)</t>
  </si>
  <si>
    <t>Walton County Power, LLC (Owner) CAMS Services Mackinaw Power, LLC (Operator)</t>
  </si>
  <si>
    <t>VOC Target Level and Projected Emissions for the 15% RFP Plan</t>
  </si>
  <si>
    <t>2008 VOC Emissions (tons/day)</t>
  </si>
  <si>
    <t>7-County VOC Target  Level</t>
  </si>
  <si>
    <t>Projected 7-County VOC Inventory</t>
  </si>
  <si>
    <t>Tons over 7-County Target</t>
  </si>
  <si>
    <t>Available 13-County VOC Reductions</t>
  </si>
  <si>
    <t>Excess Nonattainment Area VOC Reductions</t>
  </si>
  <si>
    <t>NOx Target Level and Projected Emissions for the 15% RFP Plan</t>
  </si>
  <si>
    <t>2008 NOx Emissions (tons/day)</t>
  </si>
  <si>
    <t>13-County NOx Target  Level</t>
  </si>
  <si>
    <t>Projected 13-County NOx Inventory</t>
  </si>
  <si>
    <t>Tons over 13-County Target</t>
  </si>
  <si>
    <t>Available 7-County NOx Reductions</t>
  </si>
  <si>
    <t>Excess Nonattainment Area NOx Reductions</t>
  </si>
  <si>
    <t>Table 15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</si>
</sst>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0000"/>
    <numFmt numFmtId="171" formatCode="0.000000"/>
    <numFmt numFmtId="172" formatCode="0.0000000"/>
    <numFmt numFmtId="173" formatCode="0.0%"/>
    <numFmt numFmtId="174" formatCode="#,##0.0"/>
    <numFmt numFmtId="175" formatCode="#,##0.0000"/>
    <numFmt numFmtId="176" formatCode="mmmm\ d\,\ yyyy"/>
    <numFmt numFmtId="177" formatCode="#,##0.000"/>
    <numFmt numFmtId="178" formatCode="#,##0.000_);\(#,##0.000\)"/>
    <numFmt numFmtId="179" formatCode="#,##0.0000_);\(#,##0.0000\)"/>
    <numFmt numFmtId="180" formatCode="#,##0.00000_);\(#,##0.00000\)"/>
    <numFmt numFmtId="181" formatCode="#,##0.000000_);\(#,##0.000000\)"/>
    <numFmt numFmtId="182" formatCode="#,##0.0_);\(#,##0.0\)"/>
  </numFmts>
  <fonts count="18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trike/>
      <sz val="10"/>
      <name val="Arial"/>
      <family val="2"/>
    </font>
    <font>
      <b/>
      <strike/>
      <sz val="10"/>
      <name val="Arial"/>
      <family val="2"/>
    </font>
    <font>
      <b/>
      <strike/>
      <sz val="10"/>
      <color indexed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06">
    <xf numFmtId="0" fontId="0" fillId="0" borderId="0" xfId="0" applyAlignment="1">
      <alignment/>
    </xf>
    <xf numFmtId="0" fontId="1" fillId="2" borderId="1" xfId="30" applyFont="1" applyFill="1" applyBorder="1" applyAlignment="1">
      <alignment horizontal="center"/>
      <protection/>
    </xf>
    <xf numFmtId="0" fontId="1" fillId="0" borderId="2" xfId="30" applyFont="1" applyFill="1" applyBorder="1" applyAlignment="1">
      <alignment horizontal="right" wrapText="1"/>
      <protection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2" borderId="1" xfId="21" applyFont="1" applyFill="1" applyBorder="1" applyAlignment="1">
      <alignment horizontal="center"/>
      <protection/>
    </xf>
    <xf numFmtId="0" fontId="1" fillId="0" borderId="2" xfId="21" applyFont="1" applyFill="1" applyBorder="1" applyAlignment="1">
      <alignment horizontal="right" wrapText="1"/>
      <protection/>
    </xf>
    <xf numFmtId="39" fontId="0" fillId="0" borderId="0" xfId="15" applyNumberFormat="1" applyAlignment="1">
      <alignment horizontal="center"/>
    </xf>
    <xf numFmtId="39" fontId="0" fillId="0" borderId="0" xfId="15" applyNumberForma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Alignment="1">
      <alignment horizontal="right"/>
    </xf>
    <xf numFmtId="2" fontId="4" fillId="3" borderId="0" xfId="0" applyNumberFormat="1" applyFont="1" applyFill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2" fontId="0" fillId="0" borderId="0" xfId="0" applyNumberFormat="1" applyAlignment="1">
      <alignment horizontal="right"/>
    </xf>
    <xf numFmtId="2" fontId="4" fillId="0" borderId="0" xfId="0" applyNumberFormat="1" applyFont="1" applyAlignment="1">
      <alignment horizontal="right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2" fontId="4" fillId="0" borderId="3" xfId="0" applyNumberFormat="1" applyFont="1" applyBorder="1" applyAlignment="1">
      <alignment horizontal="right"/>
    </xf>
    <xf numFmtId="2" fontId="0" fillId="0" borderId="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0" fontId="5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2" fontId="6" fillId="0" borderId="0" xfId="0" applyNumberFormat="1" applyFont="1" applyAlignment="1">
      <alignment/>
    </xf>
    <xf numFmtId="2" fontId="0" fillId="4" borderId="3" xfId="0" applyNumberFormat="1" applyFill="1" applyBorder="1" applyAlignment="1">
      <alignment/>
    </xf>
    <xf numFmtId="0" fontId="0" fillId="0" borderId="0" xfId="0" applyAlignment="1">
      <alignment horizontal="left"/>
    </xf>
    <xf numFmtId="0" fontId="0" fillId="3" borderId="0" xfId="0" applyFill="1" applyAlignment="1">
      <alignment horizontal="centerContinuous"/>
    </xf>
    <xf numFmtId="0" fontId="7" fillId="0" borderId="0" xfId="0" applyFont="1" applyAlignment="1">
      <alignment horizontal="center"/>
    </xf>
    <xf numFmtId="39" fontId="4" fillId="3" borderId="0" xfId="0" applyNumberFormat="1" applyFont="1" applyFill="1" applyAlignment="1">
      <alignment horizontal="right"/>
    </xf>
    <xf numFmtId="2" fontId="4" fillId="3" borderId="0" xfId="0" applyNumberFormat="1" applyFont="1" applyFill="1" applyAlignment="1">
      <alignment/>
    </xf>
    <xf numFmtId="2" fontId="7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2" fontId="7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1" fillId="5" borderId="1" xfId="31" applyFont="1" applyFill="1" applyBorder="1" applyAlignment="1">
      <alignment horizontal="center"/>
      <protection/>
    </xf>
    <xf numFmtId="0" fontId="1" fillId="6" borderId="1" xfId="34" applyFont="1" applyFill="1" applyBorder="1" applyAlignment="1">
      <alignment horizontal="center"/>
      <protection/>
    </xf>
    <xf numFmtId="0" fontId="1" fillId="5" borderId="1" xfId="35" applyFont="1" applyFill="1" applyBorder="1" applyAlignment="1">
      <alignment horizontal="center"/>
      <protection/>
    </xf>
    <xf numFmtId="0" fontId="1" fillId="6" borderId="1" xfId="35" applyFont="1" applyFill="1" applyBorder="1" applyAlignment="1">
      <alignment horizontal="center"/>
      <protection/>
    </xf>
    <xf numFmtId="0" fontId="1" fillId="0" borderId="2" xfId="31" applyFont="1" applyFill="1" applyBorder="1" applyAlignment="1">
      <alignment horizontal="left" wrapText="1"/>
      <protection/>
    </xf>
    <xf numFmtId="0" fontId="1" fillId="5" borderId="1" xfId="33" applyFont="1" applyFill="1" applyBorder="1" applyAlignment="1">
      <alignment horizontal="center"/>
      <protection/>
    </xf>
    <xf numFmtId="0" fontId="1" fillId="0" borderId="2" xfId="33" applyFont="1" applyFill="1" applyBorder="1" applyAlignment="1">
      <alignment horizontal="left" wrapText="1"/>
      <protection/>
    </xf>
    <xf numFmtId="2" fontId="1" fillId="0" borderId="2" xfId="33" applyNumberFormat="1" applyFont="1" applyFill="1" applyBorder="1" applyAlignment="1">
      <alignment horizontal="right" wrapText="1"/>
      <protection/>
    </xf>
    <xf numFmtId="0" fontId="1" fillId="6" borderId="1" xfId="29" applyFont="1" applyFill="1" applyBorder="1" applyAlignment="1">
      <alignment horizontal="center"/>
      <protection/>
    </xf>
    <xf numFmtId="0" fontId="1" fillId="0" borderId="2" xfId="29" applyFont="1" applyFill="1" applyBorder="1" applyAlignment="1">
      <alignment horizontal="left" wrapText="1"/>
      <protection/>
    </xf>
    <xf numFmtId="2" fontId="1" fillId="0" borderId="2" xfId="29" applyNumberFormat="1" applyFont="1" applyFill="1" applyBorder="1" applyAlignment="1">
      <alignment horizontal="right" wrapText="1"/>
      <protection/>
    </xf>
    <xf numFmtId="0" fontId="0" fillId="0" borderId="6" xfId="0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0" fillId="3" borderId="11" xfId="0" applyFill="1" applyBorder="1" applyAlignment="1">
      <alignment/>
    </xf>
    <xf numFmtId="0" fontId="0" fillId="0" borderId="12" xfId="0" applyBorder="1" applyAlignment="1">
      <alignment/>
    </xf>
    <xf numFmtId="165" fontId="5" fillId="0" borderId="12" xfId="0" applyNumberFormat="1" applyFont="1" applyBorder="1" applyAlignment="1">
      <alignment/>
    </xf>
    <xf numFmtId="165" fontId="0" fillId="0" borderId="12" xfId="0" applyNumberFormat="1" applyBorder="1" applyAlignment="1">
      <alignment/>
    </xf>
    <xf numFmtId="165" fontId="5" fillId="0" borderId="13" xfId="0" applyNumberFormat="1" applyFont="1" applyBorder="1" applyAlignment="1">
      <alignment/>
    </xf>
    <xf numFmtId="0" fontId="0" fillId="7" borderId="11" xfId="0" applyFill="1" applyBorder="1" applyAlignment="1">
      <alignment/>
    </xf>
    <xf numFmtId="0" fontId="0" fillId="3" borderId="14" xfId="0" applyFill="1" applyBorder="1" applyAlignment="1">
      <alignment/>
    </xf>
    <xf numFmtId="0" fontId="0" fillId="0" borderId="15" xfId="0" applyBorder="1" applyAlignment="1">
      <alignment/>
    </xf>
    <xf numFmtId="165" fontId="5" fillId="0" borderId="15" xfId="0" applyNumberFormat="1" applyFont="1" applyBorder="1" applyAlignment="1">
      <alignment/>
    </xf>
    <xf numFmtId="165" fontId="0" fillId="0" borderId="15" xfId="0" applyNumberFormat="1" applyBorder="1" applyAlignment="1">
      <alignment/>
    </xf>
    <xf numFmtId="165" fontId="5" fillId="0" borderId="16" xfId="0" applyNumberFormat="1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165" fontId="5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165" fontId="8" fillId="0" borderId="0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165" fontId="5" fillId="0" borderId="12" xfId="0" applyNumberFormat="1" applyFont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5" fontId="5" fillId="0" borderId="13" xfId="0" applyNumberFormat="1" applyFont="1" applyBorder="1" applyAlignment="1">
      <alignment horizontal="right"/>
    </xf>
    <xf numFmtId="165" fontId="5" fillId="0" borderId="15" xfId="0" applyNumberFormat="1" applyFon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5" fontId="5" fillId="0" borderId="16" xfId="0" applyNumberFormat="1" applyFont="1" applyBorder="1" applyAlignment="1">
      <alignment horizontal="right"/>
    </xf>
    <xf numFmtId="0" fontId="1" fillId="8" borderId="2" xfId="31" applyFont="1" applyFill="1" applyBorder="1" applyAlignment="1">
      <alignment horizontal="left" wrapText="1"/>
      <protection/>
    </xf>
    <xf numFmtId="0" fontId="1" fillId="9" borderId="2" xfId="31" applyFont="1" applyFill="1" applyBorder="1" applyAlignment="1">
      <alignment horizontal="left" wrapText="1"/>
      <protection/>
    </xf>
    <xf numFmtId="1" fontId="1" fillId="0" borderId="2" xfId="31" applyNumberFormat="1" applyFont="1" applyFill="1" applyBorder="1" applyAlignment="1">
      <alignment horizontal="center" wrapText="1"/>
      <protection/>
    </xf>
    <xf numFmtId="1" fontId="1" fillId="0" borderId="2" xfId="33" applyNumberFormat="1" applyFont="1" applyFill="1" applyBorder="1" applyAlignment="1">
      <alignment horizontal="center" wrapText="1"/>
      <protection/>
    </xf>
    <xf numFmtId="1" fontId="1" fillId="0" borderId="2" xfId="29" applyNumberFormat="1" applyFont="1" applyFill="1" applyBorder="1" applyAlignment="1">
      <alignment horizontal="center" wrapText="1"/>
      <protection/>
    </xf>
    <xf numFmtId="2" fontId="0" fillId="3" borderId="0" xfId="0" applyNumberFormat="1" applyFill="1" applyAlignment="1">
      <alignment/>
    </xf>
    <xf numFmtId="2" fontId="0" fillId="7" borderId="0" xfId="0" applyNumberFormat="1" applyFill="1" applyAlignment="1">
      <alignment/>
    </xf>
    <xf numFmtId="1" fontId="1" fillId="10" borderId="2" xfId="33" applyNumberFormat="1" applyFont="1" applyFill="1" applyBorder="1" applyAlignment="1">
      <alignment horizontal="center" wrapText="1"/>
      <protection/>
    </xf>
    <xf numFmtId="0" fontId="1" fillId="10" borderId="2" xfId="33" applyFont="1" applyFill="1" applyBorder="1" applyAlignment="1">
      <alignment horizontal="left" wrapText="1"/>
      <protection/>
    </xf>
    <xf numFmtId="2" fontId="1" fillId="10" borderId="2" xfId="33" applyNumberFormat="1" applyFont="1" applyFill="1" applyBorder="1" applyAlignment="1">
      <alignment horizontal="right" wrapText="1"/>
      <protection/>
    </xf>
    <xf numFmtId="0" fontId="0" fillId="4" borderId="0" xfId="0" applyFill="1" applyAlignment="1">
      <alignment/>
    </xf>
    <xf numFmtId="1" fontId="1" fillId="9" borderId="2" xfId="33" applyNumberFormat="1" applyFont="1" applyFill="1" applyBorder="1" applyAlignment="1">
      <alignment horizontal="center" wrapText="1"/>
      <protection/>
    </xf>
    <xf numFmtId="0" fontId="1" fillId="9" borderId="2" xfId="33" applyFont="1" applyFill="1" applyBorder="1" applyAlignment="1">
      <alignment horizontal="left" wrapText="1"/>
      <protection/>
    </xf>
    <xf numFmtId="2" fontId="1" fillId="9" borderId="2" xfId="33" applyNumberFormat="1" applyFont="1" applyFill="1" applyBorder="1" applyAlignment="1">
      <alignment horizontal="right" wrapText="1"/>
      <protection/>
    </xf>
    <xf numFmtId="0" fontId="0" fillId="7" borderId="0" xfId="0" applyFill="1" applyAlignment="1">
      <alignment/>
    </xf>
    <xf numFmtId="0" fontId="0" fillId="3" borderId="0" xfId="0" applyFill="1" applyAlignment="1">
      <alignment/>
    </xf>
    <xf numFmtId="1" fontId="1" fillId="9" borderId="2" xfId="29" applyNumberFormat="1" applyFont="1" applyFill="1" applyBorder="1" applyAlignment="1">
      <alignment horizontal="center" wrapText="1"/>
      <protection/>
    </xf>
    <xf numFmtId="0" fontId="1" fillId="9" borderId="2" xfId="29" applyFont="1" applyFill="1" applyBorder="1" applyAlignment="1">
      <alignment horizontal="left" wrapText="1"/>
      <protection/>
    </xf>
    <xf numFmtId="2" fontId="1" fillId="9" borderId="2" xfId="29" applyNumberFormat="1" applyFont="1" applyFill="1" applyBorder="1" applyAlignment="1">
      <alignment horizontal="right" wrapText="1"/>
      <protection/>
    </xf>
    <xf numFmtId="1" fontId="1" fillId="10" borderId="2" xfId="29" applyNumberFormat="1" applyFont="1" applyFill="1" applyBorder="1" applyAlignment="1">
      <alignment horizontal="center" wrapText="1"/>
      <protection/>
    </xf>
    <xf numFmtId="0" fontId="1" fillId="10" borderId="2" xfId="29" applyFont="1" applyFill="1" applyBorder="1" applyAlignment="1">
      <alignment horizontal="left" wrapText="1"/>
      <protection/>
    </xf>
    <xf numFmtId="2" fontId="1" fillId="10" borderId="2" xfId="29" applyNumberFormat="1" applyFont="1" applyFill="1" applyBorder="1" applyAlignment="1">
      <alignment horizontal="right" wrapText="1"/>
      <protection/>
    </xf>
    <xf numFmtId="1" fontId="1" fillId="0" borderId="2" xfId="33" applyNumberFormat="1" applyFont="1" applyFill="1" applyBorder="1" applyAlignment="1">
      <alignment horizontal="center" wrapText="1"/>
      <protection/>
    </xf>
    <xf numFmtId="0" fontId="1" fillId="0" borderId="2" xfId="33" applyFont="1" applyFill="1" applyBorder="1" applyAlignment="1">
      <alignment horizontal="left" wrapText="1"/>
      <protection/>
    </xf>
    <xf numFmtId="2" fontId="1" fillId="0" borderId="2" xfId="33" applyNumberFormat="1" applyFont="1" applyFill="1" applyBorder="1" applyAlignment="1">
      <alignment horizontal="right" wrapText="1"/>
      <protection/>
    </xf>
    <xf numFmtId="164" fontId="0" fillId="0" borderId="0" xfId="0" applyNumberFormat="1" applyFill="1" applyAlignment="1">
      <alignment/>
    </xf>
    <xf numFmtId="1" fontId="1" fillId="0" borderId="2" xfId="29" applyNumberFormat="1" applyFont="1" applyFill="1" applyBorder="1" applyAlignment="1">
      <alignment horizontal="center" wrapText="1"/>
      <protection/>
    </xf>
    <xf numFmtId="0" fontId="1" fillId="0" borderId="2" xfId="29" applyFont="1" applyFill="1" applyBorder="1" applyAlignment="1">
      <alignment horizontal="left" wrapText="1"/>
      <protection/>
    </xf>
    <xf numFmtId="2" fontId="1" fillId="0" borderId="2" xfId="29" applyNumberFormat="1" applyFont="1" applyFill="1" applyBorder="1" applyAlignment="1">
      <alignment horizontal="right" wrapText="1"/>
      <protection/>
    </xf>
    <xf numFmtId="0" fontId="0" fillId="0" borderId="3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3" xfId="0" applyNumberFormat="1" applyBorder="1" applyAlignment="1" quotePrefix="1">
      <alignment horizontal="center"/>
    </xf>
    <xf numFmtId="0" fontId="0" fillId="0" borderId="3" xfId="0" applyBorder="1" applyAlignment="1" quotePrefix="1">
      <alignment horizontal="center"/>
    </xf>
    <xf numFmtId="166" fontId="0" fillId="0" borderId="0" xfId="0" applyNumberFormat="1" applyAlignment="1">
      <alignment/>
    </xf>
    <xf numFmtId="2" fontId="0" fillId="7" borderId="3" xfId="0" applyNumberFormat="1" applyFill="1" applyBorder="1" applyAlignment="1">
      <alignment horizontal="center"/>
    </xf>
    <xf numFmtId="0" fontId="10" fillId="0" borderId="0" xfId="32" applyFont="1" applyFill="1" applyBorder="1" applyAlignment="1">
      <alignment horizontal="right" wrapText="1"/>
      <protection/>
    </xf>
    <xf numFmtId="0" fontId="1" fillId="2" borderId="1" xfId="22" applyFont="1" applyFill="1" applyBorder="1" applyAlignment="1">
      <alignment horizontal="center"/>
      <protection/>
    </xf>
    <xf numFmtId="0" fontId="1" fillId="0" borderId="2" xfId="22" applyFont="1" applyFill="1" applyBorder="1" applyAlignment="1">
      <alignment horizontal="right" wrapText="1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7" borderId="18" xfId="0" applyFill="1" applyBorder="1" applyAlignment="1">
      <alignment horizontal="centerContinuous"/>
    </xf>
    <xf numFmtId="0" fontId="0" fillId="7" borderId="19" xfId="0" applyFill="1" applyBorder="1" applyAlignment="1">
      <alignment horizontal="centerContinuous"/>
    </xf>
    <xf numFmtId="0" fontId="0" fillId="0" borderId="18" xfId="0" applyFill="1" applyBorder="1" applyAlignment="1">
      <alignment horizontal="centerContinuous"/>
    </xf>
    <xf numFmtId="0" fontId="0" fillId="0" borderId="19" xfId="0" applyFill="1" applyBorder="1" applyAlignment="1">
      <alignment horizontal="centerContinuous"/>
    </xf>
    <xf numFmtId="0" fontId="1" fillId="2" borderId="20" xfId="31" applyFont="1" applyFill="1" applyBorder="1" applyAlignment="1">
      <alignment horizontal="center"/>
      <protection/>
    </xf>
    <xf numFmtId="0" fontId="1" fillId="2" borderId="1" xfId="3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1" fillId="2" borderId="21" xfId="30" applyFont="1" applyFill="1" applyBorder="1" applyAlignment="1">
      <alignment horizontal="center"/>
      <protection/>
    </xf>
    <xf numFmtId="0" fontId="1" fillId="0" borderId="1" xfId="30" applyFont="1" applyFill="1" applyBorder="1" applyAlignment="1">
      <alignment horizontal="center"/>
      <protection/>
    </xf>
    <xf numFmtId="0" fontId="1" fillId="0" borderId="21" xfId="30" applyFont="1" applyFill="1" applyBorder="1" applyAlignment="1">
      <alignment horizontal="center"/>
      <protection/>
    </xf>
    <xf numFmtId="0" fontId="1" fillId="0" borderId="22" xfId="31" applyFont="1" applyFill="1" applyBorder="1" applyAlignment="1">
      <alignment horizontal="center" wrapText="1"/>
      <protection/>
    </xf>
    <xf numFmtId="0" fontId="1" fillId="0" borderId="2" xfId="31" applyFont="1" applyFill="1" applyBorder="1" applyAlignment="1">
      <alignment horizontal="right" wrapText="1"/>
      <protection/>
    </xf>
    <xf numFmtId="43" fontId="0" fillId="0" borderId="0" xfId="0" applyNumberFormat="1" applyFill="1" applyBorder="1" applyAlignment="1">
      <alignment/>
    </xf>
    <xf numFmtId="43" fontId="0" fillId="7" borderId="23" xfId="0" applyNumberFormat="1" applyFill="1" applyBorder="1" applyAlignment="1">
      <alignment/>
    </xf>
    <xf numFmtId="43" fontId="0" fillId="0" borderId="23" xfId="0" applyNumberForma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3" fontId="0" fillId="0" borderId="0" xfId="15" applyBorder="1" applyAlignment="1">
      <alignment horizontal="center"/>
    </xf>
    <xf numFmtId="43" fontId="0" fillId="7" borderId="0" xfId="15" applyFill="1" applyBorder="1" applyAlignment="1">
      <alignment horizontal="center"/>
    </xf>
    <xf numFmtId="43" fontId="0" fillId="0" borderId="0" xfId="15" applyBorder="1" applyAlignment="1">
      <alignment/>
    </xf>
    <xf numFmtId="0" fontId="1" fillId="0" borderId="25" xfId="31" applyFont="1" applyFill="1" applyBorder="1" applyAlignment="1">
      <alignment horizontal="right" wrapText="1"/>
      <protection/>
    </xf>
    <xf numFmtId="43" fontId="1" fillId="0" borderId="26" xfId="15" applyFont="1" applyFill="1" applyBorder="1" applyAlignment="1">
      <alignment horizontal="center" wrapText="1"/>
    </xf>
    <xf numFmtId="43" fontId="1" fillId="9" borderId="26" xfId="15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4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2" xfId="31" applyFont="1" applyFill="1" applyBorder="1" applyAlignment="1">
      <alignment horizontal="right" wrapText="1"/>
      <protection/>
    </xf>
    <xf numFmtId="0" fontId="0" fillId="0" borderId="25" xfId="0" applyBorder="1" applyAlignment="1">
      <alignment/>
    </xf>
    <xf numFmtId="43" fontId="0" fillId="3" borderId="26" xfId="15" applyFill="1" applyBorder="1" applyAlignment="1">
      <alignment horizontal="center"/>
    </xf>
    <xf numFmtId="43" fontId="0" fillId="0" borderId="26" xfId="15" applyBorder="1" applyAlignment="1">
      <alignment horizontal="center"/>
    </xf>
    <xf numFmtId="0" fontId="10" fillId="0" borderId="2" xfId="30" applyFont="1" applyFill="1" applyBorder="1" applyAlignment="1">
      <alignment horizontal="right" wrapText="1"/>
      <protection/>
    </xf>
    <xf numFmtId="39" fontId="4" fillId="0" borderId="3" xfId="0" applyNumberFormat="1" applyFont="1" applyBorder="1" applyAlignment="1">
      <alignment/>
    </xf>
    <xf numFmtId="165" fontId="0" fillId="0" borderId="0" xfId="0" applyNumberFormat="1" applyAlignment="1">
      <alignment/>
    </xf>
    <xf numFmtId="0" fontId="5" fillId="0" borderId="28" xfId="0" applyFont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5" fillId="0" borderId="0" xfId="0" applyFont="1" applyAlignment="1">
      <alignment/>
    </xf>
    <xf numFmtId="0" fontId="0" fillId="0" borderId="29" xfId="0" applyBorder="1" applyAlignment="1" quotePrefix="1">
      <alignment horizontal="centerContinuous"/>
    </xf>
    <xf numFmtId="0" fontId="0" fillId="0" borderId="30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0" xfId="0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4" borderId="28" xfId="0" applyFill="1" applyBorder="1" applyAlignment="1">
      <alignment/>
    </xf>
    <xf numFmtId="39" fontId="0" fillId="4" borderId="31" xfId="0" applyNumberFormat="1" applyFill="1" applyBorder="1" applyAlignment="1">
      <alignment/>
    </xf>
    <xf numFmtId="39" fontId="0" fillId="4" borderId="3" xfId="0" applyNumberFormat="1" applyFill="1" applyBorder="1" applyAlignment="1">
      <alignment/>
    </xf>
    <xf numFmtId="2" fontId="0" fillId="4" borderId="5" xfId="0" applyNumberFormat="1" applyFill="1" applyBorder="1" applyAlignment="1">
      <alignment/>
    </xf>
    <xf numFmtId="2" fontId="0" fillId="4" borderId="32" xfId="0" applyNumberFormat="1" applyFont="1" applyFill="1" applyBorder="1" applyAlignment="1">
      <alignment horizontal="center"/>
    </xf>
    <xf numFmtId="0" fontId="0" fillId="7" borderId="28" xfId="0" applyFill="1" applyBorder="1" applyAlignment="1">
      <alignment/>
    </xf>
    <xf numFmtId="39" fontId="0" fillId="7" borderId="31" xfId="0" applyNumberFormat="1" applyFill="1" applyBorder="1" applyAlignment="1">
      <alignment/>
    </xf>
    <xf numFmtId="39" fontId="0" fillId="7" borderId="3" xfId="0" applyNumberFormat="1" applyFill="1" applyBorder="1" applyAlignment="1">
      <alignment/>
    </xf>
    <xf numFmtId="2" fontId="0" fillId="7" borderId="5" xfId="0" applyNumberFormat="1" applyFill="1" applyBorder="1" applyAlignment="1">
      <alignment/>
    </xf>
    <xf numFmtId="2" fontId="0" fillId="7" borderId="32" xfId="0" applyNumberFormat="1" applyFont="1" applyFill="1" applyBorder="1" applyAlignment="1">
      <alignment horizontal="center"/>
    </xf>
    <xf numFmtId="0" fontId="0" fillId="3" borderId="28" xfId="0" applyFill="1" applyBorder="1" applyAlignment="1">
      <alignment horizontal="right"/>
    </xf>
    <xf numFmtId="164" fontId="0" fillId="3" borderId="31" xfId="0" applyNumberFormat="1" applyFill="1" applyBorder="1" applyAlignment="1">
      <alignment/>
    </xf>
    <xf numFmtId="164" fontId="0" fillId="3" borderId="3" xfId="0" applyNumberFormat="1" applyFill="1" applyBorder="1" applyAlignment="1">
      <alignment/>
    </xf>
    <xf numFmtId="164" fontId="0" fillId="3" borderId="5" xfId="0" applyNumberFormat="1" applyFill="1" applyBorder="1" applyAlignment="1">
      <alignment/>
    </xf>
    <xf numFmtId="2" fontId="0" fillId="3" borderId="32" xfId="0" applyNumberFormat="1" applyFont="1" applyFill="1" applyBorder="1" applyAlignment="1">
      <alignment horizontal="center"/>
    </xf>
    <xf numFmtId="179" fontId="0" fillId="3" borderId="3" xfId="0" applyNumberFormat="1" applyFill="1" applyBorder="1" applyAlignment="1">
      <alignment/>
    </xf>
    <xf numFmtId="179" fontId="0" fillId="3" borderId="5" xfId="0" applyNumberFormat="1" applyFill="1" applyBorder="1" applyAlignment="1">
      <alignment/>
    </xf>
    <xf numFmtId="39" fontId="0" fillId="3" borderId="31" xfId="0" applyNumberFormat="1" applyFill="1" applyBorder="1" applyAlignment="1">
      <alignment/>
    </xf>
    <xf numFmtId="39" fontId="0" fillId="3" borderId="5" xfId="0" applyNumberFormat="1" applyFill="1" applyBorder="1" applyAlignment="1">
      <alignment/>
    </xf>
    <xf numFmtId="2" fontId="0" fillId="3" borderId="5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39" fontId="0" fillId="0" borderId="33" xfId="0" applyNumberFormat="1" applyBorder="1" applyAlignment="1">
      <alignment horizontal="center"/>
    </xf>
    <xf numFmtId="39" fontId="0" fillId="0" borderId="34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0" fontId="0" fillId="0" borderId="0" xfId="0" applyAlignment="1">
      <alignment/>
    </xf>
    <xf numFmtId="39" fontId="0" fillId="0" borderId="0" xfId="0" applyNumberFormat="1" applyAlignment="1">
      <alignment/>
    </xf>
    <xf numFmtId="0" fontId="0" fillId="0" borderId="4" xfId="0" applyBorder="1" applyAlignment="1">
      <alignment horizontal="centerContinuous"/>
    </xf>
    <xf numFmtId="0" fontId="5" fillId="0" borderId="28" xfId="0" applyFont="1" applyBorder="1" applyAlignment="1">
      <alignment horizontal="right"/>
    </xf>
    <xf numFmtId="2" fontId="5" fillId="0" borderId="5" xfId="0" applyNumberFormat="1" applyFont="1" applyBorder="1" applyAlignment="1">
      <alignment/>
    </xf>
    <xf numFmtId="0" fontId="1" fillId="0" borderId="2" xfId="30" applyFont="1" applyFill="1" applyBorder="1" applyAlignment="1">
      <alignment horizontal="left"/>
      <protection/>
    </xf>
    <xf numFmtId="0" fontId="1" fillId="0" borderId="2" xfId="30" applyFont="1" applyFill="1" applyBorder="1" applyAlignment="1">
      <alignment horizontal="right"/>
      <protection/>
    </xf>
    <xf numFmtId="0" fontId="1" fillId="0" borderId="2" xfId="31" applyFont="1" applyFill="1" applyBorder="1" applyAlignment="1">
      <alignment horizontal="left"/>
      <protection/>
    </xf>
    <xf numFmtId="0" fontId="1" fillId="0" borderId="2" xfId="31" applyFont="1" applyFill="1" applyBorder="1" applyAlignment="1">
      <alignment horizontal="right"/>
      <protection/>
    </xf>
    <xf numFmtId="0" fontId="1" fillId="0" borderId="2" xfId="31" applyNumberFormat="1" applyFont="1" applyFill="1" applyBorder="1" applyAlignment="1">
      <alignment/>
      <protection/>
    </xf>
    <xf numFmtId="0" fontId="1" fillId="2" borderId="1" xfId="23" applyFont="1" applyFill="1" applyBorder="1" applyAlignment="1">
      <alignment horizontal="center"/>
      <protection/>
    </xf>
    <xf numFmtId="0" fontId="1" fillId="0" borderId="2" xfId="23" applyFont="1" applyFill="1" applyBorder="1" applyAlignment="1">
      <alignment horizontal="left"/>
      <protection/>
    </xf>
    <xf numFmtId="0" fontId="1" fillId="0" borderId="2" xfId="23" applyFont="1" applyFill="1" applyBorder="1" applyAlignment="1">
      <alignment horizontal="right"/>
      <protection/>
    </xf>
    <xf numFmtId="0" fontId="1" fillId="2" borderId="1" xfId="24" applyFont="1" applyFill="1" applyBorder="1" applyAlignment="1">
      <alignment horizontal="center"/>
      <protection/>
    </xf>
    <xf numFmtId="0" fontId="1" fillId="0" borderId="2" xfId="24" applyFont="1" applyFill="1" applyBorder="1" applyAlignment="1">
      <alignment horizontal="left"/>
      <protection/>
    </xf>
    <xf numFmtId="0" fontId="1" fillId="0" borderId="2" xfId="24" applyFont="1" applyFill="1" applyBorder="1" applyAlignment="1">
      <alignment horizontal="right"/>
      <protection/>
    </xf>
    <xf numFmtId="0" fontId="1" fillId="2" borderId="1" xfId="25" applyFont="1" applyFill="1" applyBorder="1" applyAlignment="1">
      <alignment horizontal="center"/>
      <protection/>
    </xf>
    <xf numFmtId="0" fontId="1" fillId="0" borderId="2" xfId="25" applyFont="1" applyFill="1" applyBorder="1" applyAlignment="1">
      <alignment horizontal="left"/>
      <protection/>
    </xf>
    <xf numFmtId="0" fontId="1" fillId="0" borderId="2" xfId="25" applyFont="1" applyFill="1" applyBorder="1" applyAlignment="1">
      <alignment horizontal="right"/>
      <protection/>
    </xf>
    <xf numFmtId="0" fontId="1" fillId="2" borderId="1" xfId="26" applyFont="1" applyFill="1" applyBorder="1" applyAlignment="1">
      <alignment horizontal="center"/>
      <protection/>
    </xf>
    <xf numFmtId="0" fontId="1" fillId="0" borderId="2" xfId="26" applyFont="1" applyFill="1" applyBorder="1" applyAlignment="1">
      <alignment horizontal="left"/>
      <protection/>
    </xf>
    <xf numFmtId="0" fontId="1" fillId="0" borderId="2" xfId="26" applyFont="1" applyFill="1" applyBorder="1" applyAlignment="1">
      <alignment horizontal="right"/>
      <protection/>
    </xf>
    <xf numFmtId="2" fontId="4" fillId="0" borderId="0" xfId="0" applyNumberFormat="1" applyFont="1" applyFill="1" applyAlignment="1">
      <alignment horizontal="right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39" fontId="4" fillId="0" borderId="0" xfId="0" applyNumberFormat="1" applyFont="1" applyFill="1" applyAlignment="1">
      <alignment horizontal="right"/>
    </xf>
    <xf numFmtId="2" fontId="0" fillId="4" borderId="28" xfId="0" applyNumberFormat="1" applyFill="1" applyBorder="1" applyAlignment="1">
      <alignment/>
    </xf>
    <xf numFmtId="2" fontId="0" fillId="0" borderId="24" xfId="0" applyNumberFormat="1" applyFill="1" applyBorder="1" applyAlignment="1">
      <alignment/>
    </xf>
    <xf numFmtId="39" fontId="0" fillId="0" borderId="0" xfId="0" applyNumberFormat="1" applyBorder="1" applyAlignment="1">
      <alignment/>
    </xf>
    <xf numFmtId="2" fontId="0" fillId="4" borderId="28" xfId="0" applyNumberFormat="1" applyFill="1" applyBorder="1" applyAlignment="1">
      <alignment horizontal="right"/>
    </xf>
    <xf numFmtId="2" fontId="0" fillId="0" borderId="24" xfId="0" applyNumberFormat="1" applyFill="1" applyBorder="1" applyAlignment="1">
      <alignment horizontal="right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36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0" xfId="0" applyNumberFormat="1" applyFont="1" applyAlignment="1">
      <alignment horizontal="right"/>
    </xf>
    <xf numFmtId="2" fontId="0" fillId="0" borderId="38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37" xfId="0" applyNumberFormat="1" applyBorder="1" applyAlignment="1">
      <alignment horizontal="center"/>
    </xf>
    <xf numFmtId="39" fontId="5" fillId="0" borderId="0" xfId="15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3" borderId="36" xfId="0" applyFill="1" applyBorder="1" applyAlignment="1">
      <alignment/>
    </xf>
    <xf numFmtId="0" fontId="0" fillId="3" borderId="38" xfId="0" applyFill="1" applyBorder="1" applyAlignment="1">
      <alignment/>
    </xf>
    <xf numFmtId="0" fontId="0" fillId="7" borderId="38" xfId="0" applyFill="1" applyBorder="1" applyAlignment="1">
      <alignment/>
    </xf>
    <xf numFmtId="0" fontId="0" fillId="3" borderId="37" xfId="0" applyFill="1" applyBorder="1" applyAlignment="1">
      <alignment/>
    </xf>
    <xf numFmtId="2" fontId="13" fillId="0" borderId="0" xfId="0" applyNumberFormat="1" applyFont="1" applyAlignment="1">
      <alignment horizontal="right"/>
    </xf>
    <xf numFmtId="1" fontId="0" fillId="0" borderId="39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39" fontId="4" fillId="0" borderId="0" xfId="0" applyNumberFormat="1" applyFont="1" applyBorder="1" applyAlignment="1">
      <alignment/>
    </xf>
    <xf numFmtId="0" fontId="1" fillId="2" borderId="1" xfId="28" applyFont="1" applyFill="1" applyBorder="1" applyAlignment="1">
      <alignment horizontal="center"/>
      <protection/>
    </xf>
    <xf numFmtId="0" fontId="1" fillId="0" borderId="2" xfId="28" applyFont="1" applyFill="1" applyBorder="1" applyAlignment="1">
      <alignment horizontal="right" wrapText="1"/>
      <protection/>
    </xf>
    <xf numFmtId="2" fontId="0" fillId="4" borderId="0" xfId="0" applyNumberFormat="1" applyFill="1" applyAlignment="1">
      <alignment/>
    </xf>
    <xf numFmtId="0" fontId="1" fillId="2" borderId="1" xfId="27" applyFont="1" applyFill="1" applyBorder="1" applyAlignment="1">
      <alignment horizontal="center"/>
      <protection/>
    </xf>
    <xf numFmtId="0" fontId="1" fillId="0" borderId="2" xfId="27" applyFont="1" applyFill="1" applyBorder="1" applyAlignment="1">
      <alignment horizontal="right" wrapText="1"/>
      <protection/>
    </xf>
    <xf numFmtId="0" fontId="5" fillId="0" borderId="3" xfId="0" applyFont="1" applyBorder="1" applyAlignment="1">
      <alignment horizontal="centerContinuous"/>
    </xf>
    <xf numFmtId="0" fontId="1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14" fillId="0" borderId="26" xfId="0" applyFont="1" applyBorder="1" applyAlignment="1">
      <alignment horizontal="centerContinuous"/>
    </xf>
    <xf numFmtId="0" fontId="15" fillId="0" borderId="3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166" fontId="15" fillId="0" borderId="5" xfId="0" applyNumberFormat="1" applyFont="1" applyBorder="1" applyAlignment="1">
      <alignment horizontal="center"/>
    </xf>
    <xf numFmtId="166" fontId="15" fillId="0" borderId="27" xfId="0" applyNumberFormat="1" applyFont="1" applyBorder="1" applyAlignment="1">
      <alignment horizontal="center"/>
    </xf>
    <xf numFmtId="0" fontId="0" fillId="0" borderId="40" xfId="0" applyBorder="1" applyAlignment="1">
      <alignment horizontal="centerContinuous"/>
    </xf>
    <xf numFmtId="2" fontId="0" fillId="7" borderId="3" xfId="0" applyNumberFormat="1" applyFill="1" applyBorder="1" applyAlignment="1">
      <alignment/>
    </xf>
    <xf numFmtId="2" fontId="0" fillId="3" borderId="3" xfId="0" applyNumberFormat="1" applyFill="1" applyBorder="1" applyAlignment="1">
      <alignment/>
    </xf>
    <xf numFmtId="0" fontId="0" fillId="0" borderId="18" xfId="0" applyBorder="1" applyAlignment="1">
      <alignment horizontal="center"/>
    </xf>
    <xf numFmtId="39" fontId="0" fillId="3" borderId="3" xfId="0" applyNumberFormat="1" applyFill="1" applyBorder="1" applyAlignment="1">
      <alignment/>
    </xf>
    <xf numFmtId="39" fontId="0" fillId="4" borderId="5" xfId="0" applyNumberFormat="1" applyFill="1" applyBorder="1" applyAlignment="1">
      <alignment/>
    </xf>
    <xf numFmtId="39" fontId="0" fillId="7" borderId="5" xfId="0" applyNumberFormat="1" applyFill="1" applyBorder="1" applyAlignment="1">
      <alignment/>
    </xf>
    <xf numFmtId="179" fontId="0" fillId="3" borderId="19" xfId="0" applyNumberFormat="1" applyFill="1" applyBorder="1" applyAlignment="1">
      <alignment/>
    </xf>
    <xf numFmtId="179" fontId="0" fillId="3" borderId="31" xfId="0" applyNumberFormat="1" applyFill="1" applyBorder="1" applyAlignment="1">
      <alignment/>
    </xf>
    <xf numFmtId="0" fontId="0" fillId="0" borderId="41" xfId="0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6" fillId="0" borderId="28" xfId="0" applyFont="1" applyBorder="1" applyAlignment="1">
      <alignment horizontal="centerContinuous" vertical="center"/>
    </xf>
    <xf numFmtId="0" fontId="16" fillId="0" borderId="4" xfId="0" applyFont="1" applyBorder="1" applyAlignment="1">
      <alignment horizontal="centerContinuous" vertical="center" wrapText="1"/>
    </xf>
    <xf numFmtId="0" fontId="0" fillId="0" borderId="4" xfId="0" applyFont="1" applyBorder="1" applyAlignment="1">
      <alignment horizontal="centerContinuous" vertical="center"/>
    </xf>
    <xf numFmtId="0" fontId="0" fillId="0" borderId="5" xfId="0" applyFont="1" applyBorder="1" applyAlignment="1">
      <alignment horizontal="centerContinuous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166" fontId="17" fillId="0" borderId="37" xfId="0" applyNumberFormat="1" applyFont="1" applyBorder="1" applyAlignment="1">
      <alignment horizontal="center" wrapText="1"/>
    </xf>
    <xf numFmtId="166" fontId="17" fillId="0" borderId="27" xfId="0" applyNumberFormat="1" applyFont="1" applyBorder="1" applyAlignment="1">
      <alignment horizontal="center" wrapText="1"/>
    </xf>
    <xf numFmtId="166" fontId="17" fillId="0" borderId="3" xfId="0" applyNumberFormat="1" applyFont="1" applyBorder="1" applyAlignment="1">
      <alignment horizontal="center" wrapText="1"/>
    </xf>
    <xf numFmtId="2" fontId="15" fillId="0" borderId="5" xfId="0" applyNumberFormat="1" applyFont="1" applyBorder="1" applyAlignment="1">
      <alignment horizontal="center"/>
    </xf>
    <xf numFmtId="2" fontId="15" fillId="0" borderId="27" xfId="0" applyNumberFormat="1" applyFont="1" applyBorder="1" applyAlignment="1">
      <alignment horizontal="center"/>
    </xf>
    <xf numFmtId="166" fontId="0" fillId="4" borderId="0" xfId="0" applyNumberFormat="1" applyFill="1" applyAlignment="1">
      <alignment/>
    </xf>
    <xf numFmtId="2" fontId="9" fillId="0" borderId="36" xfId="0" applyNumberFormat="1" applyFont="1" applyBorder="1" applyAlignment="1">
      <alignment horizontal="center" vertical="center" wrapText="1"/>
    </xf>
    <xf numFmtId="2" fontId="9" fillId="0" borderId="37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0" xfId="2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0" borderId="44" xfId="20" applyBorder="1" applyAlignment="1">
      <alignment/>
    </xf>
    <xf numFmtId="0" fontId="0" fillId="0" borderId="44" xfId="0" applyBorder="1" applyAlignment="1">
      <alignment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2_emissions" xfId="21"/>
    <cellStyle name="Normal_2002_emissions_no_CAA" xfId="22"/>
    <cellStyle name="Normal_2004_20-county" xfId="23"/>
    <cellStyle name="Normal_2005_20-county" xfId="24"/>
    <cellStyle name="Normal_2006_20-county" xfId="25"/>
    <cellStyle name="Normal_2007_20-county" xfId="26"/>
    <cellStyle name="Normal_2008_20-county_mobile_emiss_RFG" xfId="27"/>
    <cellStyle name="Normal_2008_20-county_mobile_emissions" xfId="28"/>
    <cellStyle name="Normal_egu_by_facility" xfId="29"/>
    <cellStyle name="Normal_Sheet1" xfId="30"/>
    <cellStyle name="Normal_Sheet2" xfId="31"/>
    <cellStyle name="Normal_Sheet3" xfId="32"/>
    <cellStyle name="Normal_Sheet4" xfId="33"/>
    <cellStyle name="Normal_smkrpt_2002" xfId="34"/>
    <cellStyle name="Normal_smkrpt_2009" xfId="35"/>
    <cellStyle name="Percent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"/>
  <sheetViews>
    <sheetView workbookViewId="0" topLeftCell="A1">
      <selection activeCell="A1" sqref="A1"/>
    </sheetView>
  </sheetViews>
  <sheetFormatPr defaultColWidth="9.140625" defaultRowHeight="12.75"/>
  <cols>
    <col min="2" max="2" width="22.8515625" style="0" bestFit="1" customWidth="1"/>
    <col min="3" max="4" width="8.8515625" style="0" customWidth="1"/>
    <col min="5" max="5" width="8.8515625" style="0" bestFit="1" customWidth="1"/>
    <col min="6" max="7" width="8.8515625" style="0" customWidth="1"/>
  </cols>
  <sheetData>
    <row r="2" spans="1:8" ht="15.75">
      <c r="A2" s="252" t="s">
        <v>476</v>
      </c>
      <c r="B2" s="253"/>
      <c r="C2" s="253"/>
      <c r="D2" s="253"/>
      <c r="E2" s="253"/>
      <c r="F2" s="253"/>
      <c r="G2" s="253"/>
      <c r="H2" s="253"/>
    </row>
    <row r="3" spans="1:8" ht="15.75">
      <c r="A3" s="254" t="s">
        <v>444</v>
      </c>
      <c r="B3" s="255"/>
      <c r="C3" s="255"/>
      <c r="D3" s="255"/>
      <c r="E3" s="255"/>
      <c r="F3" s="255"/>
      <c r="G3" s="253"/>
      <c r="H3" s="253"/>
    </row>
    <row r="4" spans="2:7" ht="15.75">
      <c r="B4" s="256"/>
      <c r="C4" s="257" t="s">
        <v>41</v>
      </c>
      <c r="D4" s="257" t="s">
        <v>29</v>
      </c>
      <c r="E4" s="257" t="s">
        <v>445</v>
      </c>
      <c r="F4" s="257" t="s">
        <v>30</v>
      </c>
      <c r="G4" s="257" t="s">
        <v>415</v>
      </c>
    </row>
    <row r="5" spans="2:7" ht="15.75">
      <c r="B5" s="258" t="s">
        <v>446</v>
      </c>
      <c r="C5" s="259">
        <f>'7-county_VOC_target_E10'!I3+'7-county_VOC_target_E10'!I4+'13-county_VOC_emissions_E10'!I3+'13-county_VOC_emissions_E10'!I4</f>
        <v>21.090370339308944</v>
      </c>
      <c r="D5" s="259">
        <f>'7-county_VOC_target_E10'!I5+'13-county_VOC_emissions_E10'!I5</f>
        <v>318.3016555388059</v>
      </c>
      <c r="E5" s="259">
        <f>'7-county_VOC_target_E10'!I7+'7-county_VOC_target_E10'!I8+'13-county_VOC_emissions_E10'!I7+'13-county_VOC_emissions_E10'!I8</f>
        <v>120.2819484337</v>
      </c>
      <c r="F5" s="283">
        <f>'7-county_VOC_target_E10'!I6+'13-county_VOC_emissions_E10'!I6</f>
        <v>171.77620778676817</v>
      </c>
      <c r="G5" s="259">
        <f>SUM(C5:F5)</f>
        <v>631.450182098583</v>
      </c>
    </row>
    <row r="6" spans="2:7" ht="15.75">
      <c r="B6" s="258" t="s">
        <v>447</v>
      </c>
      <c r="C6" s="260">
        <f>'13-county_NOx_target_E10'!I3+'13-county_NOx_target_E10'!I4+'7-county_NOx_emissions_E10'!I3+'7-county_NOx_emissions_E10'!I4</f>
        <v>139.40256166242233</v>
      </c>
      <c r="D6" s="260">
        <f>'13-county_NOx_target_E10'!I5+'7-county_NOx_emissions_E10'!I5</f>
        <v>33.21507407410428</v>
      </c>
      <c r="E6" s="260">
        <f>'13-county_NOx_target_E10'!I7+'13-county_NOx_target_E10'!I8+'7-county_NOx_emissions_E10'!I7+'7-county_NOx_emissions_E10'!I8</f>
        <v>120.05348476757</v>
      </c>
      <c r="F6" s="284">
        <f>'13-county_NOx_target_E10'!I6+'7-county_NOx_emissions_E10'!I6</f>
        <v>272.64162103441424</v>
      </c>
      <c r="G6" s="260">
        <f>SUM(C6:F6)</f>
        <v>565.3127415385109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A1" sqref="A1"/>
    </sheetView>
  </sheetViews>
  <sheetFormatPr defaultColWidth="9.140625" defaultRowHeight="12.75"/>
  <cols>
    <col min="2" max="2" width="4.00390625" style="0" customWidth="1"/>
    <col min="3" max="3" width="15.140625" style="0" customWidth="1"/>
    <col min="4" max="4" width="14.00390625" style="0" customWidth="1"/>
  </cols>
  <sheetData>
    <row r="1" ht="12.75">
      <c r="A1" t="s">
        <v>432</v>
      </c>
    </row>
    <row r="2" spans="2:4" ht="12.75">
      <c r="B2" s="249" t="s">
        <v>1</v>
      </c>
      <c r="C2" s="249" t="s">
        <v>2</v>
      </c>
      <c r="D2" s="249" t="s">
        <v>3</v>
      </c>
    </row>
    <row r="3" spans="1:4" ht="12.75">
      <c r="A3" t="s">
        <v>5</v>
      </c>
      <c r="B3" s="250">
        <v>57</v>
      </c>
      <c r="C3" s="250">
        <v>4.057281421548095</v>
      </c>
      <c r="D3" s="250">
        <v>7.360797272867569</v>
      </c>
    </row>
    <row r="4" spans="1:4" ht="12.75">
      <c r="A4" t="s">
        <v>6</v>
      </c>
      <c r="B4" s="250">
        <v>63</v>
      </c>
      <c r="C4" s="250">
        <v>6.769067142132762</v>
      </c>
      <c r="D4" s="250">
        <v>12.800281807359083</v>
      </c>
    </row>
    <row r="5" spans="1:4" ht="12.75">
      <c r="A5" t="s">
        <v>7</v>
      </c>
      <c r="B5" s="250">
        <v>67</v>
      </c>
      <c r="C5" s="250">
        <v>18.081524835203634</v>
      </c>
      <c r="D5" s="250">
        <v>31.83982274741507</v>
      </c>
    </row>
    <row r="6" spans="1:4" ht="12.75">
      <c r="A6" t="s">
        <v>8</v>
      </c>
      <c r="B6" s="250">
        <v>77</v>
      </c>
      <c r="C6" s="250">
        <v>2.843686004982473</v>
      </c>
      <c r="D6" s="250">
        <v>5.638514506492649</v>
      </c>
    </row>
    <row r="7" spans="1:4" ht="12.75">
      <c r="A7" t="s">
        <v>9</v>
      </c>
      <c r="B7" s="250">
        <v>89</v>
      </c>
      <c r="C7" s="250">
        <v>21.111742520778712</v>
      </c>
      <c r="D7" s="250">
        <v>39.876801439626036</v>
      </c>
    </row>
    <row r="8" spans="1:4" ht="12.75">
      <c r="A8" t="s">
        <v>10</v>
      </c>
      <c r="B8" s="250">
        <v>97</v>
      </c>
      <c r="C8" s="250">
        <v>3.5871619193544833</v>
      </c>
      <c r="D8" s="250">
        <v>6.969155217266707</v>
      </c>
    </row>
    <row r="9" spans="1:4" ht="12.75">
      <c r="A9" t="s">
        <v>11</v>
      </c>
      <c r="B9" s="250">
        <v>113</v>
      </c>
      <c r="C9" s="250">
        <v>2.056924248770918</v>
      </c>
      <c r="D9" s="250">
        <v>3.485300712096832</v>
      </c>
    </row>
    <row r="10" spans="1:4" ht="12.75">
      <c r="A10" t="s">
        <v>12</v>
      </c>
      <c r="B10" s="250">
        <v>117</v>
      </c>
      <c r="C10" s="250">
        <v>3.6791926409312383</v>
      </c>
      <c r="D10" s="250">
        <v>6.529893913005126</v>
      </c>
    </row>
    <row r="11" spans="1:4" ht="12.75">
      <c r="A11" t="s">
        <v>13</v>
      </c>
      <c r="B11" s="250">
        <v>121</v>
      </c>
      <c r="C11" s="250">
        <v>30.82594292202206</v>
      </c>
      <c r="D11" s="250">
        <v>57.05969916664827</v>
      </c>
    </row>
    <row r="12" spans="1:4" ht="12.75">
      <c r="A12" t="s">
        <v>14</v>
      </c>
      <c r="B12" s="250">
        <v>135</v>
      </c>
      <c r="C12" s="250">
        <v>18.15660862232416</v>
      </c>
      <c r="D12" s="250">
        <v>32.889406457373354</v>
      </c>
    </row>
    <row r="13" spans="1:4" ht="12.75">
      <c r="A13" t="s">
        <v>15</v>
      </c>
      <c r="B13" s="250">
        <v>151</v>
      </c>
      <c r="C13" s="250">
        <v>4.887293536012706</v>
      </c>
      <c r="D13" s="250">
        <v>9.291714147137295</v>
      </c>
    </row>
    <row r="14" spans="1:4" ht="12.75">
      <c r="A14" t="s">
        <v>16</v>
      </c>
      <c r="B14" s="250">
        <v>223</v>
      </c>
      <c r="C14" s="250">
        <v>2.143876595603961</v>
      </c>
      <c r="D14" s="250">
        <v>3.600723704226286</v>
      </c>
    </row>
    <row r="15" spans="1:4" ht="12.75">
      <c r="A15" t="s">
        <v>17</v>
      </c>
      <c r="B15" s="250">
        <v>247</v>
      </c>
      <c r="C15" s="250">
        <v>2.0869869375427172</v>
      </c>
      <c r="D15" s="250">
        <v>3.832523137635301</v>
      </c>
    </row>
    <row r="16" spans="3:4" ht="12.75">
      <c r="C16" s="3">
        <f>SUM(C3:C15)</f>
        <v>120.28728934720792</v>
      </c>
      <c r="D16" s="3">
        <f>SUM(D3:D15)</f>
        <v>221.17463422914958</v>
      </c>
    </row>
    <row r="18" ht="12.75">
      <c r="A18" t="s">
        <v>430</v>
      </c>
    </row>
    <row r="19" spans="2:4" ht="12.75">
      <c r="B19" s="246" t="s">
        <v>1</v>
      </c>
      <c r="C19" s="246" t="s">
        <v>2</v>
      </c>
      <c r="D19" s="246" t="s">
        <v>3</v>
      </c>
    </row>
    <row r="20" spans="1:4" ht="12.75">
      <c r="A20" t="s">
        <v>18</v>
      </c>
      <c r="B20" s="247">
        <v>13</v>
      </c>
      <c r="C20" s="247">
        <v>3.943016005643868</v>
      </c>
      <c r="D20" s="247">
        <v>4.968269417315198</v>
      </c>
    </row>
    <row r="21" spans="1:4" ht="12.75">
      <c r="A21" t="s">
        <v>19</v>
      </c>
      <c r="B21" s="247">
        <v>15</v>
      </c>
      <c r="C21" s="247">
        <v>8.588086002777837</v>
      </c>
      <c r="D21" s="247">
        <v>12.323467999735419</v>
      </c>
    </row>
    <row r="22" spans="1:4" ht="12.75">
      <c r="A22" t="s">
        <v>20</v>
      </c>
      <c r="B22" s="247">
        <v>45</v>
      </c>
      <c r="C22" s="247">
        <v>6.4372024295068355</v>
      </c>
      <c r="D22" s="247">
        <v>8.447048149209646</v>
      </c>
    </row>
    <row r="23" spans="1:4" ht="12.75">
      <c r="A23" t="s">
        <v>21</v>
      </c>
      <c r="B23" s="247">
        <v>139</v>
      </c>
      <c r="C23" s="247">
        <v>9.222912795696573</v>
      </c>
      <c r="D23" s="247">
        <v>11.602917943517268</v>
      </c>
    </row>
    <row r="24" spans="1:4" ht="12.75">
      <c r="A24" t="s">
        <v>22</v>
      </c>
      <c r="B24" s="247">
        <v>217</v>
      </c>
      <c r="C24" s="247">
        <v>4.094214279415322</v>
      </c>
      <c r="D24" s="247">
        <v>5.333044864304775</v>
      </c>
    </row>
    <row r="25" spans="1:4" ht="12.75">
      <c r="A25" t="s">
        <v>23</v>
      </c>
      <c r="B25" s="247">
        <v>255</v>
      </c>
      <c r="C25" s="247">
        <v>3.4226283097069996</v>
      </c>
      <c r="D25" s="247">
        <v>4.225355640556452</v>
      </c>
    </row>
    <row r="26" spans="1:4" ht="12.75">
      <c r="A26" t="s">
        <v>24</v>
      </c>
      <c r="B26" s="247">
        <v>297</v>
      </c>
      <c r="C26" s="247">
        <v>3.867493529398804</v>
      </c>
      <c r="D26" s="247">
        <v>4.566882790625895</v>
      </c>
    </row>
    <row r="27" spans="3:4" ht="12.75">
      <c r="C27" s="3">
        <f>SUM(C20:C26)</f>
        <v>39.575553352146244</v>
      </c>
      <c r="D27" s="3">
        <f>SUM(D20:D26)</f>
        <v>51.46698680526465</v>
      </c>
    </row>
    <row r="29" ht="12.75">
      <c r="A29" t="s">
        <v>431</v>
      </c>
    </row>
    <row r="30" spans="2:4" ht="12.75">
      <c r="B30" s="246" t="s">
        <v>1</v>
      </c>
      <c r="C30" s="246" t="s">
        <v>2</v>
      </c>
      <c r="D30" s="246" t="s">
        <v>3</v>
      </c>
    </row>
    <row r="31" spans="1:4" ht="12.75">
      <c r="A31" t="s">
        <v>18</v>
      </c>
      <c r="B31" s="247">
        <v>13</v>
      </c>
      <c r="C31" s="247">
        <f aca="true" t="shared" si="0" ref="C31:D33">C20</f>
        <v>3.943016005643868</v>
      </c>
      <c r="D31" s="247">
        <f t="shared" si="0"/>
        <v>4.968269417315198</v>
      </c>
    </row>
    <row r="32" spans="1:4" ht="12.75">
      <c r="A32" t="s">
        <v>19</v>
      </c>
      <c r="B32" s="247">
        <v>15</v>
      </c>
      <c r="C32" s="247">
        <f t="shared" si="0"/>
        <v>8.588086002777837</v>
      </c>
      <c r="D32" s="247">
        <f t="shared" si="0"/>
        <v>12.323467999735419</v>
      </c>
    </row>
    <row r="33" spans="1:4" ht="12.75">
      <c r="A33" t="s">
        <v>20</v>
      </c>
      <c r="B33" s="247">
        <v>45</v>
      </c>
      <c r="C33" s="247">
        <f t="shared" si="0"/>
        <v>6.4372024295068355</v>
      </c>
      <c r="D33" s="247">
        <f t="shared" si="0"/>
        <v>8.447048149209646</v>
      </c>
    </row>
    <row r="34" spans="1:4" ht="12.75">
      <c r="A34" t="s">
        <v>5</v>
      </c>
      <c r="B34" s="247">
        <v>57</v>
      </c>
      <c r="C34" s="247">
        <f aca="true" t="shared" si="1" ref="C34:D43">C3</f>
        <v>4.057281421548095</v>
      </c>
      <c r="D34" s="247">
        <f t="shared" si="1"/>
        <v>7.360797272867569</v>
      </c>
    </row>
    <row r="35" spans="1:4" ht="12.75">
      <c r="A35" t="s">
        <v>6</v>
      </c>
      <c r="B35" s="247">
        <v>63</v>
      </c>
      <c r="C35" s="247">
        <f t="shared" si="1"/>
        <v>6.769067142132762</v>
      </c>
      <c r="D35" s="247">
        <f t="shared" si="1"/>
        <v>12.800281807359083</v>
      </c>
    </row>
    <row r="36" spans="1:4" ht="12.75">
      <c r="A36" t="s">
        <v>7</v>
      </c>
      <c r="B36" s="247">
        <v>67</v>
      </c>
      <c r="C36" s="247">
        <f t="shared" si="1"/>
        <v>18.081524835203634</v>
      </c>
      <c r="D36" s="247">
        <f t="shared" si="1"/>
        <v>31.83982274741507</v>
      </c>
    </row>
    <row r="37" spans="1:4" ht="12.75">
      <c r="A37" t="s">
        <v>8</v>
      </c>
      <c r="B37" s="247">
        <v>77</v>
      </c>
      <c r="C37" s="247">
        <f t="shared" si="1"/>
        <v>2.843686004982473</v>
      </c>
      <c r="D37" s="247">
        <f t="shared" si="1"/>
        <v>5.638514506492649</v>
      </c>
    </row>
    <row r="38" spans="1:4" ht="12.75">
      <c r="A38" t="s">
        <v>9</v>
      </c>
      <c r="B38" s="247">
        <v>89</v>
      </c>
      <c r="C38" s="247">
        <f t="shared" si="1"/>
        <v>21.111742520778712</v>
      </c>
      <c r="D38" s="247">
        <f t="shared" si="1"/>
        <v>39.876801439626036</v>
      </c>
    </row>
    <row r="39" spans="1:4" ht="12.75">
      <c r="A39" t="s">
        <v>10</v>
      </c>
      <c r="B39" s="247">
        <v>97</v>
      </c>
      <c r="C39" s="247">
        <f t="shared" si="1"/>
        <v>3.5871619193544833</v>
      </c>
      <c r="D39" s="247">
        <f t="shared" si="1"/>
        <v>6.969155217266707</v>
      </c>
    </row>
    <row r="40" spans="1:4" ht="12.75">
      <c r="A40" t="s">
        <v>11</v>
      </c>
      <c r="B40" s="247">
        <v>113</v>
      </c>
      <c r="C40" s="247">
        <f t="shared" si="1"/>
        <v>2.056924248770918</v>
      </c>
      <c r="D40" s="247">
        <f t="shared" si="1"/>
        <v>3.485300712096832</v>
      </c>
    </row>
    <row r="41" spans="1:4" ht="12.75">
      <c r="A41" t="s">
        <v>12</v>
      </c>
      <c r="B41" s="247">
        <v>117</v>
      </c>
      <c r="C41" s="247">
        <f t="shared" si="1"/>
        <v>3.6791926409312383</v>
      </c>
      <c r="D41" s="247">
        <f t="shared" si="1"/>
        <v>6.529893913005126</v>
      </c>
    </row>
    <row r="42" spans="1:4" ht="12.75">
      <c r="A42" t="s">
        <v>13</v>
      </c>
      <c r="B42" s="247">
        <v>121</v>
      </c>
      <c r="C42" s="247">
        <f t="shared" si="1"/>
        <v>30.82594292202206</v>
      </c>
      <c r="D42" s="247">
        <f t="shared" si="1"/>
        <v>57.05969916664827</v>
      </c>
    </row>
    <row r="43" spans="1:4" ht="12.75">
      <c r="A43" t="s">
        <v>14</v>
      </c>
      <c r="B43" s="247">
        <v>135</v>
      </c>
      <c r="C43" s="247">
        <f t="shared" si="1"/>
        <v>18.15660862232416</v>
      </c>
      <c r="D43" s="247">
        <f t="shared" si="1"/>
        <v>32.889406457373354</v>
      </c>
    </row>
    <row r="44" spans="1:4" ht="12.75">
      <c r="A44" t="s">
        <v>21</v>
      </c>
      <c r="B44" s="247">
        <v>139</v>
      </c>
      <c r="C44" s="247">
        <f>C23</f>
        <v>9.222912795696573</v>
      </c>
      <c r="D44" s="247">
        <f>D23</f>
        <v>11.602917943517268</v>
      </c>
    </row>
    <row r="45" spans="1:4" ht="12.75">
      <c r="A45" t="s">
        <v>15</v>
      </c>
      <c r="B45" s="247">
        <v>151</v>
      </c>
      <c r="C45" s="247">
        <f>C13</f>
        <v>4.887293536012706</v>
      </c>
      <c r="D45" s="247">
        <f>D13</f>
        <v>9.291714147137295</v>
      </c>
    </row>
    <row r="46" spans="1:4" ht="12.75">
      <c r="A46" t="s">
        <v>22</v>
      </c>
      <c r="B46" s="247">
        <v>217</v>
      </c>
      <c r="C46" s="247">
        <f>C24</f>
        <v>4.094214279415322</v>
      </c>
      <c r="D46" s="247">
        <f>D24</f>
        <v>5.333044864304775</v>
      </c>
    </row>
    <row r="47" spans="1:4" ht="12.75">
      <c r="A47" t="s">
        <v>16</v>
      </c>
      <c r="B47" s="247">
        <v>223</v>
      </c>
      <c r="C47" s="247">
        <f>C14</f>
        <v>2.143876595603961</v>
      </c>
      <c r="D47" s="247">
        <f>D14</f>
        <v>3.600723704226286</v>
      </c>
    </row>
    <row r="48" spans="1:4" ht="12.75">
      <c r="A48" t="s">
        <v>17</v>
      </c>
      <c r="B48" s="247">
        <v>247</v>
      </c>
      <c r="C48" s="247">
        <f>C15</f>
        <v>2.0869869375427172</v>
      </c>
      <c r="D48" s="247">
        <f>D15</f>
        <v>3.832523137635301</v>
      </c>
    </row>
    <row r="49" spans="1:4" ht="12.75">
      <c r="A49" t="s">
        <v>23</v>
      </c>
      <c r="B49" s="247">
        <v>255</v>
      </c>
      <c r="C49" s="247">
        <f>C25</f>
        <v>3.4226283097069996</v>
      </c>
      <c r="D49" s="247">
        <f>D25</f>
        <v>4.225355640556452</v>
      </c>
    </row>
    <row r="50" spans="1:4" ht="12.75">
      <c r="A50" t="s">
        <v>24</v>
      </c>
      <c r="B50" s="247">
        <v>297</v>
      </c>
      <c r="C50" s="247">
        <f>C26</f>
        <v>3.867493529398804</v>
      </c>
      <c r="D50" s="247">
        <f>D26</f>
        <v>4.566882790625895</v>
      </c>
    </row>
    <row r="51" spans="3:4" ht="12.75">
      <c r="C51" s="8">
        <f>SUM(C31:C50)</f>
        <v>159.86284269935413</v>
      </c>
      <c r="D51" s="8">
        <f>SUM(D31:D50)</f>
        <v>272.64162103441424</v>
      </c>
    </row>
  </sheetData>
  <printOptions horizontalCentered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22"/>
  <sheetViews>
    <sheetView workbookViewId="0" topLeftCell="A1">
      <selection activeCell="A1" sqref="A1"/>
    </sheetView>
  </sheetViews>
  <sheetFormatPr defaultColWidth="9.140625" defaultRowHeight="12.75"/>
  <cols>
    <col min="1" max="1" width="22.8515625" style="0" customWidth="1"/>
    <col min="2" max="2" width="14.28125" style="0" bestFit="1" customWidth="1"/>
    <col min="3" max="16384" width="8.8515625" style="0" customWidth="1"/>
  </cols>
  <sheetData>
    <row r="1" spans="3:16" ht="12.75">
      <c r="C1" s="9">
        <v>2002</v>
      </c>
      <c r="D1" s="10">
        <v>2003</v>
      </c>
      <c r="E1" s="10">
        <v>2004</v>
      </c>
      <c r="F1" s="11">
        <v>2005</v>
      </c>
      <c r="G1" s="10">
        <v>2006</v>
      </c>
      <c r="H1" s="10">
        <v>2007</v>
      </c>
      <c r="I1" s="10">
        <v>2008</v>
      </c>
      <c r="J1" s="12">
        <v>2009</v>
      </c>
      <c r="K1" s="218">
        <v>2010</v>
      </c>
      <c r="L1" s="219">
        <v>2011</v>
      </c>
      <c r="M1" s="219">
        <v>2012</v>
      </c>
      <c r="N1" s="219">
        <v>2013</v>
      </c>
      <c r="O1" s="219">
        <v>2014</v>
      </c>
      <c r="P1" s="218">
        <v>2015</v>
      </c>
    </row>
    <row r="2" spans="2:16" ht="12.75">
      <c r="B2" s="11" t="s">
        <v>36</v>
      </c>
      <c r="C2" s="9"/>
      <c r="D2" s="11"/>
      <c r="E2" s="11"/>
      <c r="F2" s="11"/>
      <c r="G2" s="10"/>
      <c r="H2" s="10"/>
      <c r="I2" s="32"/>
      <c r="J2" s="10"/>
      <c r="K2" s="32"/>
      <c r="L2" s="11"/>
      <c r="M2" s="11"/>
      <c r="N2" s="11"/>
      <c r="O2" s="11"/>
      <c r="P2" s="11"/>
    </row>
    <row r="3" spans="2:16" ht="12.75">
      <c r="B3" s="13" t="s">
        <v>27</v>
      </c>
      <c r="C3" s="33">
        <f>SUM(nonegu_atl_20_counties!C6:C15,nonegu_atl_20_counties!C17,nonegu_atl_20_counties!C19:C20)</f>
        <v>49.58763994782608</v>
      </c>
      <c r="D3" s="3"/>
      <c r="E3" s="3"/>
      <c r="F3" s="3"/>
      <c r="H3" s="3"/>
      <c r="I3" s="3">
        <f>SUM(nonegu_atl_20_counties!I6:I15,nonegu_atl_20_counties!I17,nonegu_atl_20_counties!I19:I20)</f>
        <v>51.454888931677004</v>
      </c>
      <c r="J3" s="34">
        <f>SUM(nonegu_atl_20_counties!J6:J15,nonegu_atl_20_counties!J17,nonegu_atl_20_counties!J19:J20)</f>
        <v>51.76609709565217</v>
      </c>
      <c r="K3" s="35"/>
      <c r="L3" s="3">
        <f>C3-I3</f>
        <v>-1.8672489838509279</v>
      </c>
      <c r="M3" s="3"/>
      <c r="N3" s="3"/>
      <c r="O3" s="3"/>
      <c r="P3" s="36"/>
    </row>
    <row r="4" spans="2:16" ht="12.75">
      <c r="B4" s="13" t="s">
        <v>28</v>
      </c>
      <c r="C4" s="220">
        <f>'egu_nox_summer_02-08'!B4+'egu_nox_summer_02-08'!B5</f>
        <v>34.55946739130435</v>
      </c>
      <c r="D4" s="3"/>
      <c r="E4" s="3"/>
      <c r="F4" s="3"/>
      <c r="H4" s="3"/>
      <c r="I4" s="38">
        <f>'egu_nox_summer_02-08'!H4+'egu_nox_summer_02-08'!H5</f>
        <v>43.26393478260869</v>
      </c>
      <c r="J4" s="39"/>
      <c r="K4" s="35"/>
      <c r="L4" s="3">
        <f>C4-I4</f>
        <v>-8.704467391304341</v>
      </c>
      <c r="M4" s="3"/>
      <c r="N4" s="3"/>
      <c r="O4" s="3"/>
      <c r="P4" s="36"/>
    </row>
    <row r="5" spans="2:16" ht="12.75">
      <c r="B5" s="13" t="s">
        <v>29</v>
      </c>
      <c r="C5" s="34">
        <f>SUM(area_atl_20_counties!C6:C15,area_atl_20_counties!C17,area_atl_20_counties!C19:C20)</f>
        <v>24.460440281102663</v>
      </c>
      <c r="D5" s="3"/>
      <c r="E5" s="3"/>
      <c r="F5" s="3"/>
      <c r="G5" s="130"/>
      <c r="H5" s="3"/>
      <c r="I5" s="38">
        <f>SUM(area_atl_20_counties!I6:I15,area_atl_20_counties!I17,area_atl_20_counties!I19:I20)</f>
        <v>25.240305508588378</v>
      </c>
      <c r="J5" s="34">
        <f>SUM(area_atl_20_counties!J6:J15,area_atl_20_counties!J17,area_atl_20_counties!J19:J20)</f>
        <v>25.370283046502664</v>
      </c>
      <c r="K5" s="35"/>
      <c r="L5" s="3">
        <f>C5-I5</f>
        <v>-0.7798652274857147</v>
      </c>
      <c r="M5" s="3"/>
      <c r="N5" s="3"/>
      <c r="O5" s="3"/>
      <c r="P5" s="36"/>
    </row>
    <row r="6" spans="2:16" ht="12.75">
      <c r="B6" s="13" t="s">
        <v>30</v>
      </c>
      <c r="C6" s="39">
        <f>'2002_20-county_mobile_emissions'!D16</f>
        <v>342.1395337419256</v>
      </c>
      <c r="D6" s="37"/>
      <c r="E6" s="37"/>
      <c r="F6" s="38"/>
      <c r="H6" s="37"/>
      <c r="I6" s="38">
        <f>'2008_20-county_mobile_emiss_RFG'!D16</f>
        <v>221.17463422914958</v>
      </c>
      <c r="J6" s="39"/>
      <c r="K6" s="35"/>
      <c r="L6" s="3">
        <f>C6-I6</f>
        <v>120.96489951277604</v>
      </c>
      <c r="M6" s="3"/>
      <c r="N6" s="3"/>
      <c r="O6" s="3"/>
      <c r="P6" s="36"/>
    </row>
    <row r="7" spans="2:16" ht="12.75">
      <c r="B7" s="13" t="s">
        <v>424</v>
      </c>
      <c r="C7" s="39">
        <f>SUM('2002 20 COUNTY DEF NR SULFUR'!D13:D22,'2002 20 COUNTY DEF NR SULFUR'!D24,'2002 20 COUNTY DEF NR SULFUR'!D26:D27)</f>
        <v>81.32999999999998</v>
      </c>
      <c r="D7" s="37"/>
      <c r="E7" s="37"/>
      <c r="F7" s="38"/>
      <c r="H7" s="37"/>
      <c r="I7" s="38">
        <f>SUM('2008 20 COUNTY RFG DEF NR SULF.'!D13:D22,'2008 20 COUNTY RFG DEF NR SULF.'!D24,'2008 20 COUNTY RFG DEF NR SULF.'!D26:D27)</f>
        <v>72.41</v>
      </c>
      <c r="J7" s="39"/>
      <c r="K7" s="35"/>
      <c r="L7" s="3"/>
      <c r="M7" s="3"/>
      <c r="N7" s="3"/>
      <c r="O7" s="3"/>
      <c r="P7" s="36"/>
    </row>
    <row r="8" spans="2:16" ht="12.75">
      <c r="B8" s="19" t="s">
        <v>425</v>
      </c>
      <c r="C8" s="34">
        <f>SUM('non-NONROAD_atl_20_counties'!C6:C15,'non-NONROAD_atl_20_counties'!C17,'non-NONROAD_atl_20_counties'!C19:C20)</f>
        <v>30.002360441600008</v>
      </c>
      <c r="D8" s="37"/>
      <c r="E8" s="37"/>
      <c r="F8" s="37"/>
      <c r="H8" s="37"/>
      <c r="I8" s="37">
        <f>SUM('non-NONROAD_atl_20_counties'!I6:I15,'non-NONROAD_atl_20_counties'!I17,'non-NONROAD_atl_20_counties'!I19:I20)</f>
        <v>31.934305262771424</v>
      </c>
      <c r="J8" s="34">
        <f>SUM('non-NONROAD_atl_20_counties'!J6:J15,'non-NONROAD_atl_20_counties'!J17,'non-NONROAD_atl_20_counties'!J19:J20)</f>
        <v>32.2562960663</v>
      </c>
      <c r="K8" s="35"/>
      <c r="L8" s="3">
        <f>C8-I8</f>
        <v>-1.9319448211714167</v>
      </c>
      <c r="M8" s="3"/>
      <c r="N8" s="3"/>
      <c r="O8" s="3"/>
      <c r="P8" s="36"/>
    </row>
    <row r="9" spans="3:16" ht="12.75">
      <c r="C9" s="156">
        <f>SUM(C3:C8)</f>
        <v>562.0794418037586</v>
      </c>
      <c r="F9" s="36"/>
      <c r="H9" s="3"/>
      <c r="I9" s="221">
        <f>SUM(I3:I8)</f>
        <v>445.4780687147951</v>
      </c>
      <c r="J9" s="222"/>
      <c r="K9" s="41"/>
      <c r="L9" s="3">
        <f>C9-I9</f>
        <v>116.60137308896356</v>
      </c>
      <c r="M9" s="3"/>
      <c r="N9" s="3"/>
      <c r="O9" s="3"/>
      <c r="P9" s="36"/>
    </row>
    <row r="10" spans="3:16" ht="12.75">
      <c r="C10" s="245"/>
      <c r="F10" s="36"/>
      <c r="H10" s="3"/>
      <c r="I10" s="24"/>
      <c r="J10" s="24"/>
      <c r="K10" s="41"/>
      <c r="L10" s="3"/>
      <c r="M10" s="3"/>
      <c r="N10" s="3"/>
      <c r="O10" s="3"/>
      <c r="P10" s="36"/>
    </row>
    <row r="11" spans="1:16" ht="12.75" customHeight="1">
      <c r="A11" t="s">
        <v>37</v>
      </c>
      <c r="C11" s="42"/>
      <c r="F11" s="36"/>
      <c r="G11" s="3"/>
      <c r="H11" s="3"/>
      <c r="I11" s="35"/>
      <c r="J11" s="3"/>
      <c r="K11" s="43"/>
      <c r="L11" s="3"/>
      <c r="M11" s="3"/>
      <c r="N11" s="3"/>
      <c r="O11" s="3"/>
      <c r="P11" s="36"/>
    </row>
    <row r="12" spans="1:4" ht="12.75">
      <c r="A12" s="25" t="s">
        <v>38</v>
      </c>
      <c r="B12" s="26"/>
      <c r="C12" s="26"/>
      <c r="D12" s="27"/>
    </row>
    <row r="13" spans="2:10" ht="12.75">
      <c r="B13" s="3">
        <f>C9</f>
        <v>562.0794418037586</v>
      </c>
      <c r="J13" s="13" t="s">
        <v>31</v>
      </c>
    </row>
    <row r="14" spans="2:10" ht="12.75">
      <c r="B14" s="28">
        <f>'2008_non-creditable_reductions'!E12</f>
        <v>43.06866497277264</v>
      </c>
      <c r="J14" s="13" t="s">
        <v>33</v>
      </c>
    </row>
    <row r="15" spans="2:10" ht="12.75">
      <c r="B15" s="3">
        <f>B13-B14</f>
        <v>519.0107768309861</v>
      </c>
      <c r="J15" s="13" t="s">
        <v>32</v>
      </c>
    </row>
    <row r="16" spans="2:10" ht="12.75">
      <c r="B16" s="28">
        <f>B15*0.15</f>
        <v>77.85161652464791</v>
      </c>
      <c r="J16" s="13" t="s">
        <v>433</v>
      </c>
    </row>
    <row r="17" spans="2:10" ht="12.75">
      <c r="B17" s="29">
        <f>B15-B16</f>
        <v>441.15916030633815</v>
      </c>
      <c r="J17" s="13" t="s">
        <v>39</v>
      </c>
    </row>
    <row r="19" ht="12.75">
      <c r="I19" s="29">
        <f>I9-B17</f>
        <v>4.3189084084569345</v>
      </c>
    </row>
    <row r="22" spans="2:8" ht="12.75">
      <c r="B22" s="31" t="s">
        <v>315</v>
      </c>
      <c r="C22" s="31"/>
      <c r="D22" s="31"/>
      <c r="E22" s="31"/>
      <c r="F22" s="31"/>
      <c r="G22" s="31"/>
      <c r="H22" s="31"/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&amp;C&amp;A</oddHeader>
    <oddFooter>&amp;C&amp;F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22"/>
  <sheetViews>
    <sheetView workbookViewId="0" topLeftCell="A1">
      <selection activeCell="A1" sqref="A1"/>
    </sheetView>
  </sheetViews>
  <sheetFormatPr defaultColWidth="9.140625" defaultRowHeight="12.75"/>
  <cols>
    <col min="1" max="1" width="22.8515625" style="0" customWidth="1"/>
    <col min="2" max="2" width="14.28125" style="0" customWidth="1"/>
    <col min="3" max="16384" width="8.8515625" style="0" customWidth="1"/>
  </cols>
  <sheetData>
    <row r="1" spans="3:16" ht="12.75">
      <c r="C1" s="9">
        <v>2002</v>
      </c>
      <c r="D1" s="10">
        <v>2003</v>
      </c>
      <c r="E1" s="10">
        <v>2004</v>
      </c>
      <c r="F1" s="10">
        <v>2005</v>
      </c>
      <c r="G1" s="10">
        <v>2006</v>
      </c>
      <c r="H1" s="10">
        <v>2007</v>
      </c>
      <c r="I1" s="10">
        <v>2008</v>
      </c>
      <c r="J1" s="12">
        <v>2009</v>
      </c>
      <c r="K1" s="218"/>
      <c r="L1" s="219"/>
      <c r="M1" s="219">
        <v>2012</v>
      </c>
      <c r="N1" s="219">
        <v>2013</v>
      </c>
      <c r="O1" s="219">
        <v>2014</v>
      </c>
      <c r="P1" s="218">
        <v>2015</v>
      </c>
    </row>
    <row r="2" spans="2:10" ht="12.75">
      <c r="B2" s="11" t="s">
        <v>26</v>
      </c>
      <c r="C2" s="9"/>
      <c r="D2" s="10"/>
      <c r="E2" s="10"/>
      <c r="F2" s="11"/>
      <c r="G2" s="10"/>
      <c r="H2" s="10"/>
      <c r="I2" s="10"/>
      <c r="J2" s="12"/>
    </row>
    <row r="3" spans="2:12" ht="12.75">
      <c r="B3" s="13" t="s">
        <v>27</v>
      </c>
      <c r="C3" s="14">
        <f>SUM(nonegu_atl_20_counties!C30:C39,nonegu_atl_20_counties!C41,nonegu_atl_20_counties!C43:C44)</f>
        <v>15.478095499999998</v>
      </c>
      <c r="D3" s="15"/>
      <c r="E3" s="15"/>
      <c r="F3" s="15"/>
      <c r="H3" s="16"/>
      <c r="I3" s="21">
        <f>SUM(nonegu_atl_20_counties!I30:I39,nonegu_atl_20_counties!I41,nonegu_atl_20_counties!I43:I44)</f>
        <v>13.919762847826078</v>
      </c>
      <c r="J3" s="14">
        <f>SUM(nonegu_atl_20_counties!J30:J39,nonegu_atl_20_counties!J41,nonegu_atl_20_counties!J43:J44)</f>
        <v>13.660040739130427</v>
      </c>
      <c r="K3" s="17"/>
      <c r="L3" s="3">
        <f aca="true" t="shared" si="0" ref="L3:L9">C3-I3</f>
        <v>1.5583326521739203</v>
      </c>
    </row>
    <row r="4" spans="2:12" ht="12.75">
      <c r="B4" s="13" t="s">
        <v>28</v>
      </c>
      <c r="C4" s="217">
        <f>'egu_nox_summer_02-08'!B4*egu_by_facility!L7+'egu_nox_summer_02-08'!B5*egu_by_facility!L8</f>
        <v>0.37652445654274835</v>
      </c>
      <c r="D4" s="15"/>
      <c r="E4" s="15"/>
      <c r="F4" s="15"/>
      <c r="H4" s="16"/>
      <c r="I4" s="21">
        <f>'egu_nox_summer_02-08'!H4*egu_by_facility!L32+'egu_nox_summer_02-08'!H5*egu_by_facility!L34</f>
        <v>0.5079713736024412</v>
      </c>
      <c r="J4" s="217"/>
      <c r="K4" s="17"/>
      <c r="L4" s="3">
        <f t="shared" si="0"/>
        <v>-0.1314469170596928</v>
      </c>
    </row>
    <row r="5" spans="2:12" ht="12.75">
      <c r="B5" s="13" t="s">
        <v>29</v>
      </c>
      <c r="C5" s="14">
        <f>SUM(area_atl_20_counties!C30:C39,area_atl_20_counties!C41,area_atl_20_counties!C43:C44)</f>
        <v>297.794489422671</v>
      </c>
      <c r="D5" s="17"/>
      <c r="E5" s="17"/>
      <c r="F5" s="17"/>
      <c r="H5" s="17"/>
      <c r="I5" s="21">
        <f>SUM(area_atl_20_counties!I30:I39,area_atl_20_counties!I41,area_atl_20_counties!I43:I44)</f>
        <v>269.23702407324237</v>
      </c>
      <c r="J5" s="14">
        <f>SUM(area_atl_20_counties!J30:J39,area_atl_20_counties!J41,area_atl_20_counties!J43:J44)</f>
        <v>264.4774465150042</v>
      </c>
      <c r="K5" s="17"/>
      <c r="L5" s="3">
        <f t="shared" si="0"/>
        <v>28.55746534942864</v>
      </c>
    </row>
    <row r="6" spans="2:12" ht="12.75">
      <c r="B6" s="13" t="s">
        <v>30</v>
      </c>
      <c r="C6" s="18">
        <f>'2002_20-county_mobile_emissions'!C16</f>
        <v>174.1951674640092</v>
      </c>
      <c r="D6" s="17"/>
      <c r="E6" s="17"/>
      <c r="F6" s="17"/>
      <c r="H6" s="17"/>
      <c r="I6" s="231">
        <f>'2008_20-county_mobile_emiss_RFG'!C16</f>
        <v>120.28728934720792</v>
      </c>
      <c r="J6" s="242"/>
      <c r="K6" s="13"/>
      <c r="L6" s="3">
        <f t="shared" si="0"/>
        <v>53.90787811680127</v>
      </c>
    </row>
    <row r="7" spans="2:12" ht="12.75">
      <c r="B7" s="13" t="s">
        <v>424</v>
      </c>
      <c r="C7" s="18">
        <f>SUM('2002 20 COUNTY DEF NR SULFUR'!C13:C22,'2002 20 COUNTY DEF NR SULFUR'!C24,'2002 20 COUNTY DEF NR SULFUR'!C26:C27)</f>
        <v>107.68999999999998</v>
      </c>
      <c r="D7" s="17"/>
      <c r="E7" s="17"/>
      <c r="F7" s="17"/>
      <c r="H7" s="17"/>
      <c r="I7" s="231">
        <f>SUM('2008 20 COUNTY RFG DEF NR SULF.'!C13:C22,'2008 20 COUNTY RFG DEF NR SULF.'!C24,'2008 20 COUNTY RFG DEF NR SULF.'!C26:C27)</f>
        <v>74.78999999999999</v>
      </c>
      <c r="J7" s="18"/>
      <c r="K7" s="13"/>
      <c r="L7" s="3">
        <f t="shared" si="0"/>
        <v>32.89999999999999</v>
      </c>
    </row>
    <row r="8" spans="2:12" ht="12.75">
      <c r="B8" s="19" t="s">
        <v>425</v>
      </c>
      <c r="C8" s="14">
        <f>SUM('non-NONROAD_atl_20_counties'!C6:C15,'non-NONROAD_atl_20_counties'!C17,'non-NONROAD_atl_20_counties'!C19:C20)</f>
        <v>30.002360441600008</v>
      </c>
      <c r="D8" s="20"/>
      <c r="E8" s="20"/>
      <c r="F8" s="21"/>
      <c r="H8" s="20"/>
      <c r="I8" s="21">
        <f>SUM('non-NONROAD_atl_20_counties'!I6:I15,'non-NONROAD_atl_20_counties'!I17,'non-NONROAD_atl_20_counties'!I19:I20)</f>
        <v>31.934305262771424</v>
      </c>
      <c r="J8" s="14">
        <f>SUM('non-NONROAD_atl_20_counties'!J6:J15,'non-NONROAD_atl_20_counties'!J17,'non-NONROAD_atl_20_counties'!J19:J20)</f>
        <v>32.2562960663</v>
      </c>
      <c r="K8" s="20"/>
      <c r="L8" s="3">
        <f t="shared" si="0"/>
        <v>-1.9319448211714167</v>
      </c>
    </row>
    <row r="9" spans="3:12" ht="12.75">
      <c r="C9" s="22">
        <f>SUM(C3:C8)</f>
        <v>625.5366372848229</v>
      </c>
      <c r="D9" s="20"/>
      <c r="E9" s="20"/>
      <c r="F9" s="20"/>
      <c r="H9" s="20"/>
      <c r="I9" s="224">
        <f>SUM(I3:I8)</f>
        <v>510.67635290465023</v>
      </c>
      <c r="J9" s="225"/>
      <c r="K9" s="13"/>
      <c r="L9" s="3">
        <f t="shared" si="0"/>
        <v>114.86028438017263</v>
      </c>
    </row>
    <row r="10" spans="3:9" ht="12.75">
      <c r="C10" s="23"/>
      <c r="G10" s="3"/>
      <c r="I10" s="24"/>
    </row>
    <row r="12" spans="1:4" ht="12.75">
      <c r="A12" s="25" t="s">
        <v>429</v>
      </c>
      <c r="B12" s="26"/>
      <c r="C12" s="26"/>
      <c r="D12" s="27"/>
    </row>
    <row r="13" spans="2:10" ht="12.75">
      <c r="B13" s="3">
        <f>C9</f>
        <v>625.5366372848229</v>
      </c>
      <c r="J13" s="13" t="s">
        <v>31</v>
      </c>
    </row>
    <row r="14" spans="1:10" ht="12.75">
      <c r="A14" s="30"/>
      <c r="B14" s="28">
        <f>'2008_non-creditable_reductions'!D12</f>
        <v>29.12424273021975</v>
      </c>
      <c r="J14" s="13" t="s">
        <v>33</v>
      </c>
    </row>
    <row r="15" spans="2:12" ht="12.75">
      <c r="B15" s="248">
        <f>B13-B14</f>
        <v>596.4123945546031</v>
      </c>
      <c r="J15" s="13" t="s">
        <v>32</v>
      </c>
      <c r="L15" s="248">
        <f>B15-I9</f>
        <v>85.73604164995288</v>
      </c>
    </row>
    <row r="16" spans="2:10" ht="12.75" hidden="1">
      <c r="B16" s="28">
        <f>B15*0.15</f>
        <v>89.46185918319047</v>
      </c>
      <c r="J16" s="13" t="s">
        <v>34</v>
      </c>
    </row>
    <row r="17" spans="2:10" ht="12.75" hidden="1">
      <c r="B17" s="29">
        <f>B15-B16</f>
        <v>506.9505353714126</v>
      </c>
      <c r="J17" s="13" t="s">
        <v>35</v>
      </c>
    </row>
    <row r="18" ht="12.75" hidden="1"/>
    <row r="19" ht="12.75" hidden="1">
      <c r="I19" s="29">
        <f>I9-B17</f>
        <v>3.7258175332376027</v>
      </c>
    </row>
    <row r="22" spans="2:8" ht="12.75">
      <c r="B22" s="31" t="s">
        <v>315</v>
      </c>
      <c r="C22" s="31"/>
      <c r="D22" s="31"/>
      <c r="E22" s="31"/>
      <c r="F22" s="31"/>
      <c r="G22" s="31"/>
      <c r="H22" s="31"/>
    </row>
  </sheetData>
  <printOptions/>
  <pageMargins left="0.75" right="0.75" top="1" bottom="1" header="0.5" footer="0.5"/>
  <pageSetup horizontalDpi="600" verticalDpi="600" orientation="landscape" scale="98" r:id="rId1"/>
  <headerFooter alignWithMargins="0">
    <oddHeader>&amp;C&amp;A</oddHeader>
    <oddFooter>&amp;C&amp;F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31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2" max="2" width="11.57421875" style="0" bestFit="1" customWidth="1"/>
    <col min="3" max="4" width="12.7109375" style="0" bestFit="1" customWidth="1"/>
  </cols>
  <sheetData>
    <row r="1" ht="12.75">
      <c r="B1" t="s">
        <v>312</v>
      </c>
    </row>
    <row r="2" spans="2:4" ht="12.75">
      <c r="B2" s="120" t="s">
        <v>1</v>
      </c>
      <c r="C2" s="120" t="s">
        <v>2</v>
      </c>
      <c r="D2" s="120" t="s">
        <v>3</v>
      </c>
    </row>
    <row r="3" spans="1:4" ht="12.75">
      <c r="A3" s="98" t="s">
        <v>7</v>
      </c>
      <c r="B3" s="121">
        <v>67</v>
      </c>
      <c r="C3" s="121">
        <v>39.94567775965081</v>
      </c>
      <c r="D3" s="121">
        <v>59.64262931281563</v>
      </c>
    </row>
    <row r="4" spans="1:4" ht="12.75">
      <c r="A4" s="98" t="s">
        <v>9</v>
      </c>
      <c r="B4" s="121">
        <v>89</v>
      </c>
      <c r="C4" s="121">
        <v>45.88711317489371</v>
      </c>
      <c r="D4" s="121">
        <v>74.34771562424221</v>
      </c>
    </row>
    <row r="5" spans="1:4" ht="12.75">
      <c r="A5" s="98" t="s">
        <v>13</v>
      </c>
      <c r="B5" s="121">
        <v>121</v>
      </c>
      <c r="C5" s="121">
        <v>67.49797668599432</v>
      </c>
      <c r="D5" s="121">
        <v>107.15205456469477</v>
      </c>
    </row>
    <row r="6" spans="1:4" ht="12.75">
      <c r="A6" s="98" t="s">
        <v>14</v>
      </c>
      <c r="B6" s="121">
        <v>135</v>
      </c>
      <c r="C6" s="121">
        <v>37.59584490398825</v>
      </c>
      <c r="D6" s="121">
        <v>58.002660298948456</v>
      </c>
    </row>
    <row r="7" spans="2:4" ht="12.75">
      <c r="B7" s="2"/>
      <c r="C7" s="155">
        <f>SUM(C3:C6)</f>
        <v>190.9266125245271</v>
      </c>
      <c r="D7" s="155">
        <f>SUM(D3:D6)</f>
        <v>299.14505980070106</v>
      </c>
    </row>
    <row r="8" spans="2:4" ht="12.75">
      <c r="B8" s="2"/>
      <c r="C8" s="2"/>
      <c r="D8" s="2"/>
    </row>
    <row r="9" ht="12.75">
      <c r="B9" t="s">
        <v>313</v>
      </c>
    </row>
    <row r="10" spans="2:4" ht="12.75">
      <c r="B10" s="120" t="s">
        <v>1</v>
      </c>
      <c r="C10" s="120" t="s">
        <v>2</v>
      </c>
      <c r="D10" s="120" t="s">
        <v>3</v>
      </c>
    </row>
    <row r="11" spans="1:4" ht="12.75">
      <c r="A11" s="98" t="s">
        <v>5</v>
      </c>
      <c r="B11" s="121">
        <v>57</v>
      </c>
      <c r="C11" s="121">
        <v>8.00325601313962</v>
      </c>
      <c r="D11" s="121">
        <v>12.29553202231089</v>
      </c>
    </row>
    <row r="12" spans="1:4" ht="12.75">
      <c r="A12" s="98" t="s">
        <v>6</v>
      </c>
      <c r="B12" s="121">
        <v>63</v>
      </c>
      <c r="C12" s="121">
        <v>15.12927199673713</v>
      </c>
      <c r="D12" s="121">
        <v>23.835238530390896</v>
      </c>
    </row>
    <row r="13" spans="1:4" ht="12.75">
      <c r="A13" s="98" t="s">
        <v>8</v>
      </c>
      <c r="B13" s="121">
        <v>77</v>
      </c>
      <c r="C13" s="121">
        <v>5.817953989285483</v>
      </c>
      <c r="D13" s="121">
        <v>9.434262119976193</v>
      </c>
    </row>
    <row r="14" spans="1:4" ht="12.75">
      <c r="A14" s="98" t="s">
        <v>10</v>
      </c>
      <c r="B14" s="121">
        <v>97</v>
      </c>
      <c r="C14" s="121">
        <v>6.996376044445422</v>
      </c>
      <c r="D14" s="121">
        <v>11.583264754514003</v>
      </c>
    </row>
    <row r="15" spans="1:4" ht="12.75">
      <c r="A15" s="98" t="s">
        <v>11</v>
      </c>
      <c r="B15" s="121">
        <v>113</v>
      </c>
      <c r="C15" s="121">
        <v>4.493976939526887</v>
      </c>
      <c r="D15" s="121">
        <v>6.282304702484632</v>
      </c>
    </row>
    <row r="16" spans="1:4" ht="12.75">
      <c r="A16" s="98" t="s">
        <v>12</v>
      </c>
      <c r="B16" s="121">
        <v>117</v>
      </c>
      <c r="C16" s="121">
        <v>6.650440794550135</v>
      </c>
      <c r="D16" s="121">
        <v>10.081055082784</v>
      </c>
    </row>
    <row r="17" spans="1:4" ht="12.75">
      <c r="A17" s="98" t="s">
        <v>15</v>
      </c>
      <c r="B17" s="121">
        <v>151</v>
      </c>
      <c r="C17" s="121">
        <v>9.773679898145916</v>
      </c>
      <c r="D17" s="121">
        <v>16.027580689609533</v>
      </c>
    </row>
    <row r="18" spans="1:4" ht="12.75">
      <c r="A18" s="98" t="s">
        <v>16</v>
      </c>
      <c r="B18" s="121">
        <v>223</v>
      </c>
      <c r="C18" s="121">
        <v>4.043639410039907</v>
      </c>
      <c r="D18" s="121">
        <v>5.737177395886157</v>
      </c>
    </row>
    <row r="19" spans="1:4" ht="12.75">
      <c r="A19" s="98" t="s">
        <v>17</v>
      </c>
      <c r="B19" s="121">
        <v>247</v>
      </c>
      <c r="C19" s="121">
        <v>4.465970016975682</v>
      </c>
      <c r="D19" s="121">
        <v>6.846269108666424</v>
      </c>
    </row>
    <row r="20" spans="3:4" ht="12.75">
      <c r="C20" s="119">
        <f>SUM(C11:C19)</f>
        <v>65.37456510284619</v>
      </c>
      <c r="D20" s="119">
        <f>SUM(D11:D19)</f>
        <v>102.12268440662272</v>
      </c>
    </row>
    <row r="22" ht="12.75">
      <c r="B22" t="s">
        <v>314</v>
      </c>
    </row>
    <row r="23" spans="2:4" ht="12.75">
      <c r="B23" s="120" t="s">
        <v>1</v>
      </c>
      <c r="C23" s="120" t="s">
        <v>2</v>
      </c>
      <c r="D23" s="120" t="s">
        <v>3</v>
      </c>
    </row>
    <row r="24" spans="1:4" ht="12.75">
      <c r="A24" s="99" t="s">
        <v>18</v>
      </c>
      <c r="B24" s="121">
        <v>13</v>
      </c>
      <c r="C24" s="121">
        <v>5.718287374060272</v>
      </c>
      <c r="D24" s="121">
        <v>6.350581659648581</v>
      </c>
    </row>
    <row r="25" spans="1:4" ht="12.75">
      <c r="A25" s="99" t="s">
        <v>19</v>
      </c>
      <c r="B25" s="121">
        <v>15</v>
      </c>
      <c r="C25" s="121">
        <v>13.618834729601597</v>
      </c>
      <c r="D25" s="121">
        <v>17.57672976697017</v>
      </c>
    </row>
    <row r="26" spans="1:4" ht="12.75">
      <c r="A26" s="99" t="s">
        <v>20</v>
      </c>
      <c r="B26" s="121">
        <v>45</v>
      </c>
      <c r="C26" s="121">
        <v>10.74893664983797</v>
      </c>
      <c r="D26" s="121">
        <v>12.201074296170532</v>
      </c>
    </row>
    <row r="27" spans="1:4" ht="12.75">
      <c r="A27" s="99" t="s">
        <v>21</v>
      </c>
      <c r="B27" s="121">
        <v>139</v>
      </c>
      <c r="C27" s="121">
        <v>15.355431171322106</v>
      </c>
      <c r="D27" s="121">
        <v>16.846149386009376</v>
      </c>
    </row>
    <row r="28" spans="1:4" ht="12.75">
      <c r="A28" s="99" t="s">
        <v>22</v>
      </c>
      <c r="B28" s="121">
        <v>217</v>
      </c>
      <c r="C28" s="121">
        <v>6.670068453890088</v>
      </c>
      <c r="D28" s="121">
        <v>7.5178542626601015</v>
      </c>
    </row>
    <row r="29" spans="1:4" ht="12.75">
      <c r="A29" s="99" t="s">
        <v>23</v>
      </c>
      <c r="B29" s="121">
        <v>255</v>
      </c>
      <c r="C29" s="121">
        <v>5.598726371833592</v>
      </c>
      <c r="D29" s="121">
        <v>5.866890749355144</v>
      </c>
    </row>
    <row r="30" spans="1:4" ht="12.75">
      <c r="A30" s="99" t="s">
        <v>24</v>
      </c>
      <c r="B30" s="121">
        <v>297</v>
      </c>
      <c r="C30" s="121">
        <v>6.336869165986908</v>
      </c>
      <c r="D30" s="121">
        <v>6.403173118895917</v>
      </c>
    </row>
    <row r="31" spans="3:4" ht="12.75">
      <c r="C31" s="119">
        <f>SUM(C24:C30)</f>
        <v>64.04715391653254</v>
      </c>
      <c r="D31" s="119">
        <f>SUM(D24:D30)</f>
        <v>72.76245323970983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A1" sqref="A1"/>
    </sheetView>
  </sheetViews>
  <sheetFormatPr defaultColWidth="9.140625" defaultRowHeight="12.75"/>
  <cols>
    <col min="2" max="2" width="11.421875" style="0" customWidth="1"/>
    <col min="8" max="8" width="4.7109375" style="0" customWidth="1"/>
  </cols>
  <sheetData>
    <row r="1" spans="2:10" ht="12.75">
      <c r="B1" s="122" t="s">
        <v>307</v>
      </c>
      <c r="C1" s="123"/>
      <c r="D1" s="123"/>
      <c r="E1" s="123"/>
      <c r="F1" s="124" t="s">
        <v>308</v>
      </c>
      <c r="G1" s="125"/>
      <c r="H1" s="123"/>
      <c r="I1" s="126" t="s">
        <v>309</v>
      </c>
      <c r="J1" s="127"/>
    </row>
    <row r="2" spans="2:10" ht="12.75">
      <c r="B2" s="128" t="s">
        <v>1</v>
      </c>
      <c r="C2" s="129" t="s">
        <v>2</v>
      </c>
      <c r="D2" s="129" t="s">
        <v>3</v>
      </c>
      <c r="E2" s="130"/>
      <c r="F2" s="1" t="s">
        <v>2</v>
      </c>
      <c r="G2" s="131" t="s">
        <v>3</v>
      </c>
      <c r="H2" s="130"/>
      <c r="I2" s="132" t="s">
        <v>2</v>
      </c>
      <c r="J2" s="133" t="s">
        <v>3</v>
      </c>
    </row>
    <row r="3" spans="1:10" ht="12.75">
      <c r="A3" s="98" t="s">
        <v>7</v>
      </c>
      <c r="B3" s="134">
        <v>67</v>
      </c>
      <c r="C3" s="135">
        <v>35.827071408099904</v>
      </c>
      <c r="D3" s="135">
        <v>53.99772015476513</v>
      </c>
      <c r="E3" s="130"/>
      <c r="F3" s="136">
        <f>C7+C20</f>
        <v>227.1769348971535</v>
      </c>
      <c r="G3" s="137">
        <f>D7+D20</f>
        <v>358.19907923455116</v>
      </c>
      <c r="H3" s="130"/>
      <c r="I3" s="136">
        <f>C7+C20+C31</f>
        <v>281.63578351595015</v>
      </c>
      <c r="J3" s="138">
        <f>D7+D20+D31</f>
        <v>424.034485713971</v>
      </c>
    </row>
    <row r="4" spans="1:10" ht="12.75">
      <c r="A4" s="98" t="s">
        <v>9</v>
      </c>
      <c r="B4" s="134">
        <v>89</v>
      </c>
      <c r="C4" s="135">
        <v>39.913156077073886</v>
      </c>
      <c r="D4" s="135">
        <v>64.37338268039437</v>
      </c>
      <c r="E4" s="130"/>
      <c r="F4" s="130"/>
      <c r="G4" s="139"/>
      <c r="H4" s="130"/>
      <c r="I4" s="130"/>
      <c r="J4" s="139"/>
    </row>
    <row r="5" spans="1:10" ht="12.75">
      <c r="A5" s="98" t="s">
        <v>13</v>
      </c>
      <c r="B5" s="134">
        <v>121</v>
      </c>
      <c r="C5" s="135">
        <v>60.31989761679027</v>
      </c>
      <c r="D5" s="135">
        <v>95.81994538018928</v>
      </c>
      <c r="E5" s="130"/>
      <c r="F5" s="130"/>
      <c r="G5" s="139"/>
      <c r="H5" s="130"/>
      <c r="I5" s="130"/>
      <c r="J5" s="139"/>
    </row>
    <row r="6" spans="1:10" ht="12.75">
      <c r="A6" s="98" t="s">
        <v>14</v>
      </c>
      <c r="B6" s="134">
        <v>135</v>
      </c>
      <c r="C6" s="135">
        <v>33.850169977292246</v>
      </c>
      <c r="D6" s="135">
        <v>52.454965332128126</v>
      </c>
      <c r="E6" s="130"/>
      <c r="F6" s="130"/>
      <c r="G6" s="139"/>
      <c r="H6" s="130"/>
      <c r="I6" s="130"/>
      <c r="J6" s="139"/>
    </row>
    <row r="7" spans="2:10" ht="12.75">
      <c r="B7" s="140"/>
      <c r="C7" s="141">
        <f>SUM(C3:C6)</f>
        <v>169.9102950792563</v>
      </c>
      <c r="D7" s="142">
        <f>SUM(D3:D6)</f>
        <v>266.6460135474769</v>
      </c>
      <c r="E7" s="130"/>
      <c r="F7" s="130"/>
      <c r="G7" s="139"/>
      <c r="H7" s="130"/>
      <c r="I7" s="130"/>
      <c r="J7" s="139"/>
    </row>
    <row r="8" spans="2:10" ht="12.75">
      <c r="B8" s="140"/>
      <c r="C8" s="143"/>
      <c r="D8" s="143"/>
      <c r="E8" s="130"/>
      <c r="F8" s="130"/>
      <c r="G8" s="139"/>
      <c r="H8" s="130"/>
      <c r="I8" s="130"/>
      <c r="J8" s="139"/>
    </row>
    <row r="9" spans="2:10" ht="12.75">
      <c r="B9" s="140" t="s">
        <v>310</v>
      </c>
      <c r="C9" s="130"/>
      <c r="D9" s="130"/>
      <c r="E9" s="130"/>
      <c r="F9" s="130"/>
      <c r="G9" s="139"/>
      <c r="H9" s="130"/>
      <c r="I9" s="130"/>
      <c r="J9" s="139"/>
    </row>
    <row r="10" spans="2:10" ht="12.75">
      <c r="B10" s="128" t="s">
        <v>1</v>
      </c>
      <c r="C10" s="129" t="s">
        <v>2</v>
      </c>
      <c r="D10" s="129" t="s">
        <v>3</v>
      </c>
      <c r="E10" s="130"/>
      <c r="F10" s="130"/>
      <c r="G10" s="139"/>
      <c r="H10" s="130"/>
      <c r="I10" s="130"/>
      <c r="J10" s="139"/>
    </row>
    <row r="11" spans="1:10" ht="12.75">
      <c r="A11" s="98" t="s">
        <v>5</v>
      </c>
      <c r="B11" s="134">
        <v>57</v>
      </c>
      <c r="C11" s="135">
        <v>7.052361659207673</v>
      </c>
      <c r="D11" s="135">
        <v>11.13141608060142</v>
      </c>
      <c r="E11" s="130"/>
      <c r="F11" s="130"/>
      <c r="G11" s="139"/>
      <c r="H11" s="130"/>
      <c r="I11" s="130"/>
      <c r="J11" s="139"/>
    </row>
    <row r="12" spans="1:10" ht="12.75">
      <c r="A12" s="98" t="s">
        <v>6</v>
      </c>
      <c r="B12" s="134">
        <v>63</v>
      </c>
      <c r="C12" s="135">
        <v>13.086214246345802</v>
      </c>
      <c r="D12" s="135">
        <v>20.99213241032651</v>
      </c>
      <c r="E12" s="130"/>
      <c r="F12" s="130"/>
      <c r="G12" s="139"/>
      <c r="H12" s="130"/>
      <c r="I12" s="130"/>
      <c r="J12" s="139"/>
    </row>
    <row r="13" spans="1:10" ht="12.75">
      <c r="A13" s="98" t="s">
        <v>8</v>
      </c>
      <c r="B13" s="134">
        <v>77</v>
      </c>
      <c r="C13" s="135">
        <v>5.136520668445074</v>
      </c>
      <c r="D13" s="135">
        <v>8.628407372296584</v>
      </c>
      <c r="E13" s="130"/>
      <c r="F13" s="130"/>
      <c r="G13" s="139"/>
      <c r="H13" s="130"/>
      <c r="I13" s="130"/>
      <c r="J13" s="139"/>
    </row>
    <row r="14" spans="1:10" ht="12.75">
      <c r="A14" s="98" t="s">
        <v>10</v>
      </c>
      <c r="B14" s="134">
        <v>97</v>
      </c>
      <c r="C14" s="135">
        <v>5.897809872351683</v>
      </c>
      <c r="D14" s="135">
        <v>9.912600255737548</v>
      </c>
      <c r="E14" s="130"/>
      <c r="F14" s="130"/>
      <c r="G14" s="139"/>
      <c r="H14" s="130"/>
      <c r="I14" s="130"/>
      <c r="J14" s="139"/>
    </row>
    <row r="15" spans="1:10" ht="12.75">
      <c r="A15" s="98" t="s">
        <v>11</v>
      </c>
      <c r="B15" s="134">
        <v>113</v>
      </c>
      <c r="C15" s="135">
        <v>3.901464295950088</v>
      </c>
      <c r="D15" s="135">
        <v>5.6653997883551215</v>
      </c>
      <c r="E15" s="130"/>
      <c r="F15" s="130"/>
      <c r="G15" s="139"/>
      <c r="H15" s="130"/>
      <c r="I15" s="130"/>
      <c r="J15" s="139"/>
    </row>
    <row r="16" spans="1:10" ht="12.75">
      <c r="A16" s="98" t="s">
        <v>12</v>
      </c>
      <c r="B16" s="134">
        <v>117</v>
      </c>
      <c r="C16" s="135">
        <v>5.914410205251438</v>
      </c>
      <c r="D16" s="135">
        <v>9.198401386714869</v>
      </c>
      <c r="E16" s="130"/>
      <c r="F16" s="130"/>
      <c r="G16" s="139"/>
      <c r="H16" s="130"/>
      <c r="I16" s="130"/>
      <c r="J16" s="139"/>
    </row>
    <row r="17" spans="1:10" ht="12.75">
      <c r="A17" s="98" t="s">
        <v>15</v>
      </c>
      <c r="B17" s="134">
        <v>151</v>
      </c>
      <c r="C17" s="135">
        <v>8.627806355960239</v>
      </c>
      <c r="D17" s="135">
        <v>14.37815674948745</v>
      </c>
      <c r="E17" s="130"/>
      <c r="F17" s="130"/>
      <c r="G17" s="139"/>
      <c r="H17" s="130"/>
      <c r="I17" s="130"/>
      <c r="J17" s="139"/>
    </row>
    <row r="18" spans="1:10" ht="12.75">
      <c r="A18" s="98" t="s">
        <v>16</v>
      </c>
      <c r="B18" s="134">
        <v>223</v>
      </c>
      <c r="C18" s="135">
        <v>3.642948874534277</v>
      </c>
      <c r="D18" s="135">
        <v>5.318298231883411</v>
      </c>
      <c r="E18" s="130"/>
      <c r="F18" s="130"/>
      <c r="G18" s="139"/>
      <c r="H18" s="130"/>
      <c r="I18" s="130"/>
      <c r="J18" s="139"/>
    </row>
    <row r="19" spans="1:10" ht="12.75">
      <c r="A19" s="98" t="s">
        <v>17</v>
      </c>
      <c r="B19" s="134">
        <v>247</v>
      </c>
      <c r="C19" s="135">
        <v>4.007103639850962</v>
      </c>
      <c r="D19" s="135">
        <v>6.328253411671333</v>
      </c>
      <c r="E19" s="130"/>
      <c r="F19" s="130"/>
      <c r="G19" s="139"/>
      <c r="H19" s="130"/>
      <c r="I19" s="130"/>
      <c r="J19" s="139"/>
    </row>
    <row r="20" spans="2:10" ht="12.75">
      <c r="B20" s="144"/>
      <c r="C20" s="145">
        <f>SUM(C11:C19)</f>
        <v>57.26663981789723</v>
      </c>
      <c r="D20" s="146">
        <f>SUM(D11:D19)</f>
        <v>91.55306568707424</v>
      </c>
      <c r="E20" s="147"/>
      <c r="F20" s="147"/>
      <c r="G20" s="148"/>
      <c r="H20" s="130"/>
      <c r="I20" s="130"/>
      <c r="J20" s="139"/>
    </row>
    <row r="21" spans="2:10" ht="12.75">
      <c r="B21" s="140"/>
      <c r="C21" s="130"/>
      <c r="D21" s="130"/>
      <c r="E21" s="130"/>
      <c r="F21" s="130"/>
      <c r="G21" s="130"/>
      <c r="H21" s="130"/>
      <c r="I21" s="130"/>
      <c r="J21" s="139"/>
    </row>
    <row r="22" spans="2:10" ht="12.75">
      <c r="B22" s="149" t="s">
        <v>311</v>
      </c>
      <c r="C22" s="150"/>
      <c r="D22" s="150"/>
      <c r="E22" s="130"/>
      <c r="F22" s="130"/>
      <c r="G22" s="130"/>
      <c r="H22" s="130"/>
      <c r="I22" s="130"/>
      <c r="J22" s="139"/>
    </row>
    <row r="23" spans="2:10" ht="12.75">
      <c r="B23" s="128" t="s">
        <v>1</v>
      </c>
      <c r="C23" s="129" t="s">
        <v>2</v>
      </c>
      <c r="D23" s="129" t="s">
        <v>3</v>
      </c>
      <c r="E23" s="130"/>
      <c r="F23" s="130"/>
      <c r="G23" s="130"/>
      <c r="H23" s="130"/>
      <c r="I23" s="130"/>
      <c r="J23" s="139"/>
    </row>
    <row r="24" spans="1:10" ht="12.75">
      <c r="A24" s="99" t="s">
        <v>18</v>
      </c>
      <c r="B24" s="134">
        <v>13</v>
      </c>
      <c r="C24" s="151">
        <v>5.352023754932871</v>
      </c>
      <c r="D24" s="135">
        <v>6.375533190766992</v>
      </c>
      <c r="E24" s="130"/>
      <c r="F24" s="130"/>
      <c r="G24" s="130"/>
      <c r="H24" s="130"/>
      <c r="I24" s="130"/>
      <c r="J24" s="139"/>
    </row>
    <row r="25" spans="1:10" ht="12.75">
      <c r="A25" s="99" t="s">
        <v>19</v>
      </c>
      <c r="B25" s="134">
        <v>15</v>
      </c>
      <c r="C25" s="151">
        <v>11.724914823959955</v>
      </c>
      <c r="D25" s="135">
        <v>15.918047807491343</v>
      </c>
      <c r="E25" s="130"/>
      <c r="F25" s="130"/>
      <c r="G25" s="130"/>
      <c r="H25" s="130"/>
      <c r="I25" s="130"/>
      <c r="J25" s="139"/>
    </row>
    <row r="26" spans="1:10" ht="12.75">
      <c r="A26" s="99" t="s">
        <v>20</v>
      </c>
      <c r="B26" s="134">
        <v>45</v>
      </c>
      <c r="C26" s="151">
        <v>9.347198042284864</v>
      </c>
      <c r="D26" s="135">
        <v>11.416671057563013</v>
      </c>
      <c r="E26" s="130"/>
      <c r="F26" s="130"/>
      <c r="G26" s="130"/>
      <c r="H26" s="130"/>
      <c r="I26" s="130"/>
      <c r="J26" s="139"/>
    </row>
    <row r="27" spans="1:10" ht="12.75">
      <c r="A27" s="99" t="s">
        <v>21</v>
      </c>
      <c r="B27" s="134">
        <v>139</v>
      </c>
      <c r="C27" s="151">
        <v>12.61748880045853</v>
      </c>
      <c r="D27" s="135">
        <v>14.655153508675275</v>
      </c>
      <c r="E27" s="130"/>
      <c r="F27" s="130"/>
      <c r="G27" s="130"/>
      <c r="H27" s="130"/>
      <c r="I27" s="130"/>
      <c r="J27" s="139"/>
    </row>
    <row r="28" spans="1:10" ht="12.75">
      <c r="A28" s="99" t="s">
        <v>22</v>
      </c>
      <c r="B28" s="134">
        <v>217</v>
      </c>
      <c r="C28" s="151">
        <v>5.347864933089361</v>
      </c>
      <c r="D28" s="135">
        <v>6.333597940871718</v>
      </c>
      <c r="E28" s="130"/>
      <c r="F28" s="130"/>
      <c r="G28" s="130"/>
      <c r="H28" s="130"/>
      <c r="I28" s="130"/>
      <c r="J28" s="139"/>
    </row>
    <row r="29" spans="1:10" ht="12.75">
      <c r="A29" s="99" t="s">
        <v>23</v>
      </c>
      <c r="B29" s="134">
        <v>255</v>
      </c>
      <c r="C29" s="151">
        <v>4.790593873321719</v>
      </c>
      <c r="D29" s="135">
        <v>5.346148823827681</v>
      </c>
      <c r="E29" s="130"/>
      <c r="F29" s="130"/>
      <c r="G29" s="130"/>
      <c r="H29" s="130"/>
      <c r="I29" s="130"/>
      <c r="J29" s="139"/>
    </row>
    <row r="30" spans="1:10" ht="12.75">
      <c r="A30" s="99" t="s">
        <v>24</v>
      </c>
      <c r="B30" s="134">
        <v>297</v>
      </c>
      <c r="C30" s="151">
        <v>5.278764390749351</v>
      </c>
      <c r="D30" s="135">
        <v>5.790254150223763</v>
      </c>
      <c r="E30" s="130"/>
      <c r="F30" s="130"/>
      <c r="G30" s="130"/>
      <c r="H30" s="130"/>
      <c r="I30" s="130"/>
      <c r="J30" s="139"/>
    </row>
    <row r="31" spans="2:10" ht="12.75">
      <c r="B31" s="152"/>
      <c r="C31" s="153">
        <f>SUM(C24:C30)</f>
        <v>54.45884861879665</v>
      </c>
      <c r="D31" s="154">
        <f>SUM(D24:D30)</f>
        <v>65.83540647941979</v>
      </c>
      <c r="E31" s="147"/>
      <c r="F31" s="147"/>
      <c r="G31" s="147"/>
      <c r="H31" s="147"/>
      <c r="I31" s="147"/>
      <c r="J31" s="148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A2"/>
    </sheetView>
  </sheetViews>
  <sheetFormatPr defaultColWidth="9.140625" defaultRowHeight="12.75"/>
  <cols>
    <col min="1" max="16384" width="8.8515625" style="0" customWidth="1"/>
  </cols>
  <sheetData>
    <row r="1" spans="1:10" ht="12.75">
      <c r="A1" s="296" t="s">
        <v>36</v>
      </c>
      <c r="B1" s="55"/>
      <c r="C1" s="56">
        <v>2002</v>
      </c>
      <c r="D1" s="298">
        <v>2003</v>
      </c>
      <c r="E1" s="298">
        <v>2004</v>
      </c>
      <c r="F1" s="298">
        <v>2005</v>
      </c>
      <c r="G1" s="298">
        <v>2006</v>
      </c>
      <c r="H1" s="298">
        <v>2007</v>
      </c>
      <c r="I1" s="298">
        <v>2008</v>
      </c>
      <c r="J1" s="57">
        <v>2009</v>
      </c>
    </row>
    <row r="2" spans="1:10" ht="12.75">
      <c r="A2" s="297"/>
      <c r="B2" s="58" t="s">
        <v>286</v>
      </c>
      <c r="C2" s="59" t="s">
        <v>287</v>
      </c>
      <c r="D2" s="299"/>
      <c r="E2" s="299"/>
      <c r="F2" s="299"/>
      <c r="G2" s="299"/>
      <c r="H2" s="299"/>
      <c r="I2" s="299"/>
      <c r="J2" s="60" t="s">
        <v>287</v>
      </c>
    </row>
    <row r="3" spans="1:10" ht="12.75">
      <c r="A3" s="61" t="s">
        <v>18</v>
      </c>
      <c r="B3" s="62">
        <v>13013</v>
      </c>
      <c r="C3" s="63">
        <f>smkrpt_2002_out!E10</f>
        <v>0.4431465264883334</v>
      </c>
      <c r="D3" s="64">
        <f aca="true" t="shared" si="0" ref="D3:I22">-((($J3-$C3)/($J$1-$C$1))*($J$1-D$1)-$J3)</f>
        <v>0.44472290744071435</v>
      </c>
      <c r="E3" s="64">
        <f t="shared" si="0"/>
        <v>0.4462992883930953</v>
      </c>
      <c r="F3" s="64">
        <f t="shared" si="0"/>
        <v>0.44787566934547623</v>
      </c>
      <c r="G3" s="64">
        <f t="shared" si="0"/>
        <v>0.44945205029785723</v>
      </c>
      <c r="H3" s="64">
        <f t="shared" si="0"/>
        <v>0.45102843125023817</v>
      </c>
      <c r="I3" s="64">
        <f t="shared" si="0"/>
        <v>0.4526048122026191</v>
      </c>
      <c r="J3" s="65">
        <f>smkrpt_2009_out!E10</f>
        <v>0.45418119315500005</v>
      </c>
    </row>
    <row r="4" spans="1:10" ht="12.75">
      <c r="A4" s="61" t="s">
        <v>19</v>
      </c>
      <c r="B4" s="62">
        <v>13015</v>
      </c>
      <c r="C4" s="63">
        <f>smkrpt_2002_out!E11</f>
        <v>1.2801910378693333</v>
      </c>
      <c r="D4" s="64">
        <f t="shared" si="0"/>
        <v>1.287378542631238</v>
      </c>
      <c r="E4" s="64">
        <f t="shared" si="0"/>
        <v>1.2945660473931428</v>
      </c>
      <c r="F4" s="64">
        <f t="shared" si="0"/>
        <v>1.3017535521550476</v>
      </c>
      <c r="G4" s="64">
        <f t="shared" si="0"/>
        <v>1.3089410569169524</v>
      </c>
      <c r="H4" s="64">
        <f t="shared" si="0"/>
        <v>1.3161285616788572</v>
      </c>
      <c r="I4" s="64">
        <f t="shared" si="0"/>
        <v>1.323316066440762</v>
      </c>
      <c r="J4" s="65">
        <f>smkrpt_2009_out!E11</f>
        <v>1.3305035712026667</v>
      </c>
    </row>
    <row r="5" spans="1:12" ht="12.75">
      <c r="A5" s="61" t="s">
        <v>20</v>
      </c>
      <c r="B5" s="62">
        <v>13045</v>
      </c>
      <c r="C5" s="63">
        <f>smkrpt_2002_out!E25</f>
        <v>1.277939072097333</v>
      </c>
      <c r="D5" s="64">
        <f t="shared" si="0"/>
        <v>1.2850360863830472</v>
      </c>
      <c r="E5" s="64">
        <f t="shared" si="0"/>
        <v>1.2921331006687617</v>
      </c>
      <c r="F5" s="64">
        <f t="shared" si="0"/>
        <v>1.299230114954476</v>
      </c>
      <c r="G5" s="64">
        <f t="shared" si="0"/>
        <v>1.3063271292401906</v>
      </c>
      <c r="H5" s="64">
        <f t="shared" si="0"/>
        <v>1.3134241435259049</v>
      </c>
      <c r="I5" s="64">
        <f t="shared" si="0"/>
        <v>1.3205211578116194</v>
      </c>
      <c r="J5" s="65">
        <f>smkrpt_2009_out!E25</f>
        <v>1.3276181720973337</v>
      </c>
      <c r="K5" s="243">
        <f>I1</f>
        <v>2008</v>
      </c>
      <c r="L5" s="244">
        <f>J1</f>
        <v>2009</v>
      </c>
    </row>
    <row r="6" spans="1:12" ht="12.75">
      <c r="A6" s="66" t="s">
        <v>5</v>
      </c>
      <c r="B6" s="62">
        <v>13057</v>
      </c>
      <c r="C6" s="63">
        <f>smkrpt_2002_out!E31</f>
        <v>0.6837791363506664</v>
      </c>
      <c r="D6" s="64">
        <f t="shared" si="0"/>
        <v>0.6886560449220951</v>
      </c>
      <c r="E6" s="64">
        <f t="shared" si="0"/>
        <v>0.6935329534935236</v>
      </c>
      <c r="F6" s="64">
        <f t="shared" si="0"/>
        <v>0.6984098620649523</v>
      </c>
      <c r="G6" s="64">
        <f t="shared" si="0"/>
        <v>0.7032867706363809</v>
      </c>
      <c r="H6" s="64">
        <f t="shared" si="0"/>
        <v>0.7081636792078095</v>
      </c>
      <c r="I6" s="64">
        <f t="shared" si="0"/>
        <v>0.7130405877792381</v>
      </c>
      <c r="J6" s="65">
        <f>smkrpt_2009_out!E31</f>
        <v>0.7179174963506667</v>
      </c>
      <c r="K6" s="157">
        <f>SUM(I6:I15,I17,I19:I20)</f>
        <v>25.240305508588378</v>
      </c>
      <c r="L6" s="157">
        <f>SUM(J6:J15,J17,J19:J20)</f>
        <v>25.370283046502664</v>
      </c>
    </row>
    <row r="7" spans="1:10" ht="12.75">
      <c r="A7" s="66" t="s">
        <v>6</v>
      </c>
      <c r="B7" s="62">
        <v>13063</v>
      </c>
      <c r="C7" s="63">
        <f>smkrpt_2002_out!E34</f>
        <v>1.0209516999999997</v>
      </c>
      <c r="D7" s="64">
        <f t="shared" si="0"/>
        <v>1.0260112038095235</v>
      </c>
      <c r="E7" s="64">
        <f t="shared" si="0"/>
        <v>1.0310707076190473</v>
      </c>
      <c r="F7" s="64">
        <f t="shared" si="0"/>
        <v>1.036130211428571</v>
      </c>
      <c r="G7" s="64">
        <f t="shared" si="0"/>
        <v>1.0411897152380951</v>
      </c>
      <c r="H7" s="64">
        <f t="shared" si="0"/>
        <v>1.046249219047619</v>
      </c>
      <c r="I7" s="64">
        <f t="shared" si="0"/>
        <v>1.0513087228571427</v>
      </c>
      <c r="J7" s="65">
        <f>smkrpt_2009_out!E34</f>
        <v>1.0563682266666665</v>
      </c>
    </row>
    <row r="8" spans="1:10" ht="12.75">
      <c r="A8" s="66" t="s">
        <v>7</v>
      </c>
      <c r="B8" s="62">
        <v>13067</v>
      </c>
      <c r="C8" s="63">
        <f>smkrpt_2002_out!E36</f>
        <v>3.8708733333333334</v>
      </c>
      <c r="D8" s="64">
        <f t="shared" si="0"/>
        <v>3.889610476190476</v>
      </c>
      <c r="E8" s="64">
        <f t="shared" si="0"/>
        <v>3.908347619047619</v>
      </c>
      <c r="F8" s="64">
        <f t="shared" si="0"/>
        <v>3.9270847619047617</v>
      </c>
      <c r="G8" s="64">
        <f t="shared" si="0"/>
        <v>3.945821904761904</v>
      </c>
      <c r="H8" s="64">
        <f t="shared" si="0"/>
        <v>3.964559047619047</v>
      </c>
      <c r="I8" s="64">
        <f t="shared" si="0"/>
        <v>3.9832961904761897</v>
      </c>
      <c r="J8" s="65">
        <f>smkrpt_2009_out!E36</f>
        <v>4.002033333333332</v>
      </c>
    </row>
    <row r="9" spans="1:10" ht="12.75">
      <c r="A9" s="66" t="s">
        <v>8</v>
      </c>
      <c r="B9" s="62">
        <v>13077</v>
      </c>
      <c r="C9" s="63">
        <f>smkrpt_2002_out!E41</f>
        <v>0.8595396630176666</v>
      </c>
      <c r="D9" s="64">
        <f t="shared" si="0"/>
        <v>0.8643527773033809</v>
      </c>
      <c r="E9" s="64">
        <f t="shared" si="0"/>
        <v>0.8691658915890952</v>
      </c>
      <c r="F9" s="64">
        <f t="shared" si="0"/>
        <v>0.8739790058748095</v>
      </c>
      <c r="G9" s="64">
        <f t="shared" si="0"/>
        <v>0.8787921201605239</v>
      </c>
      <c r="H9" s="64">
        <f t="shared" si="0"/>
        <v>0.8836052344462382</v>
      </c>
      <c r="I9" s="64">
        <f t="shared" si="0"/>
        <v>0.8884183487319525</v>
      </c>
      <c r="J9" s="65">
        <f>smkrpt_2009_out!E41</f>
        <v>0.8932314630176668</v>
      </c>
    </row>
    <row r="10" spans="1:10" ht="12.75">
      <c r="A10" s="66" t="s">
        <v>9</v>
      </c>
      <c r="B10" s="62">
        <v>13089</v>
      </c>
      <c r="C10" s="63">
        <f>smkrpt_2002_out!E47</f>
        <v>3.8095399999999997</v>
      </c>
      <c r="D10" s="64">
        <f t="shared" si="0"/>
        <v>3.827732380952381</v>
      </c>
      <c r="E10" s="64">
        <f t="shared" si="0"/>
        <v>3.8459247619047616</v>
      </c>
      <c r="F10" s="64">
        <f t="shared" si="0"/>
        <v>3.864117142857143</v>
      </c>
      <c r="G10" s="64">
        <f t="shared" si="0"/>
        <v>3.8823095238095235</v>
      </c>
      <c r="H10" s="64">
        <f t="shared" si="0"/>
        <v>3.9005019047619047</v>
      </c>
      <c r="I10" s="64">
        <f t="shared" si="0"/>
        <v>3.9186942857142855</v>
      </c>
      <c r="J10" s="65">
        <f>smkrpt_2009_out!E47</f>
        <v>3.9368866666666666</v>
      </c>
    </row>
    <row r="11" spans="1:10" ht="12.75">
      <c r="A11" s="66" t="s">
        <v>10</v>
      </c>
      <c r="B11" s="62">
        <v>13097</v>
      </c>
      <c r="C11" s="63">
        <f>smkrpt_2002_out!E51</f>
        <v>0.4573549441666666</v>
      </c>
      <c r="D11" s="64">
        <f t="shared" si="0"/>
        <v>0.4599781155571428</v>
      </c>
      <c r="E11" s="64">
        <f t="shared" si="0"/>
        <v>0.462601286947619</v>
      </c>
      <c r="F11" s="64">
        <f t="shared" si="0"/>
        <v>0.46522445833809517</v>
      </c>
      <c r="G11" s="64">
        <f t="shared" si="0"/>
        <v>0.4678476297285714</v>
      </c>
      <c r="H11" s="64">
        <f t="shared" si="0"/>
        <v>0.4704708011190476</v>
      </c>
      <c r="I11" s="64">
        <f t="shared" si="0"/>
        <v>0.4730939725095238</v>
      </c>
      <c r="J11" s="65">
        <f>smkrpt_2009_out!E51</f>
        <v>0.4757171439</v>
      </c>
    </row>
    <row r="12" spans="1:10" ht="12.75">
      <c r="A12" s="66" t="s">
        <v>11</v>
      </c>
      <c r="B12" s="62">
        <v>13113</v>
      </c>
      <c r="C12" s="63">
        <f>smkrpt_2002_out!E59</f>
        <v>0.7408869799999999</v>
      </c>
      <c r="D12" s="64">
        <f t="shared" si="0"/>
        <v>0.745457797142857</v>
      </c>
      <c r="E12" s="64">
        <f t="shared" si="0"/>
        <v>0.7500286142857141</v>
      </c>
      <c r="F12" s="64">
        <f t="shared" si="0"/>
        <v>0.7545994314285712</v>
      </c>
      <c r="G12" s="64">
        <f t="shared" si="0"/>
        <v>0.7591702485714285</v>
      </c>
      <c r="H12" s="64">
        <f t="shared" si="0"/>
        <v>0.7637410657142856</v>
      </c>
      <c r="I12" s="64">
        <f t="shared" si="0"/>
        <v>0.7683118828571427</v>
      </c>
      <c r="J12" s="65">
        <f>smkrpt_2009_out!E59</f>
        <v>0.7728826999999998</v>
      </c>
    </row>
    <row r="13" spans="1:10" ht="12.75">
      <c r="A13" s="66" t="s">
        <v>12</v>
      </c>
      <c r="B13" s="62">
        <v>13117</v>
      </c>
      <c r="C13" s="63">
        <f>smkrpt_2002_out!E61</f>
        <v>0.8155154066666669</v>
      </c>
      <c r="D13" s="64">
        <f t="shared" si="0"/>
        <v>0.8208897514285717</v>
      </c>
      <c r="E13" s="64">
        <f t="shared" si="0"/>
        <v>0.8262640961904764</v>
      </c>
      <c r="F13" s="64">
        <f t="shared" si="0"/>
        <v>0.8316384409523812</v>
      </c>
      <c r="G13" s="64">
        <f t="shared" si="0"/>
        <v>0.8370127857142858</v>
      </c>
      <c r="H13" s="64">
        <f t="shared" si="0"/>
        <v>0.8423871304761906</v>
      </c>
      <c r="I13" s="64">
        <f t="shared" si="0"/>
        <v>0.8477614752380953</v>
      </c>
      <c r="J13" s="65">
        <f>smkrpt_2009_out!E61</f>
        <v>0.8531358200000001</v>
      </c>
    </row>
    <row r="14" spans="1:10" ht="12.75">
      <c r="A14" s="66" t="s">
        <v>13</v>
      </c>
      <c r="B14" s="62">
        <v>13121</v>
      </c>
      <c r="C14" s="63">
        <f>smkrpt_2002_out!E63</f>
        <v>6.085209329666667</v>
      </c>
      <c r="D14" s="64">
        <f t="shared" si="0"/>
        <v>6.1124474249047624</v>
      </c>
      <c r="E14" s="64">
        <f t="shared" si="0"/>
        <v>6.139685520142858</v>
      </c>
      <c r="F14" s="64">
        <f t="shared" si="0"/>
        <v>6.166923615380953</v>
      </c>
      <c r="G14" s="64">
        <f t="shared" si="0"/>
        <v>6.194161710619047</v>
      </c>
      <c r="H14" s="64">
        <f t="shared" si="0"/>
        <v>6.221399805857143</v>
      </c>
      <c r="I14" s="64">
        <f t="shared" si="0"/>
        <v>6.248637901095238</v>
      </c>
      <c r="J14" s="65">
        <f>smkrpt_2009_out!E63</f>
        <v>6.275875996333333</v>
      </c>
    </row>
    <row r="15" spans="1:10" ht="12.75">
      <c r="A15" s="66" t="s">
        <v>14</v>
      </c>
      <c r="B15" s="62">
        <v>13135</v>
      </c>
      <c r="C15" s="63">
        <f>smkrpt_2002_out!E70</f>
        <v>4.327041263000001</v>
      </c>
      <c r="D15" s="64">
        <f t="shared" si="0"/>
        <v>4.3484561485714295</v>
      </c>
      <c r="E15" s="64">
        <f t="shared" si="0"/>
        <v>4.369871034142858</v>
      </c>
      <c r="F15" s="64">
        <f t="shared" si="0"/>
        <v>4.391285919714287</v>
      </c>
      <c r="G15" s="64">
        <f t="shared" si="0"/>
        <v>4.412700805285715</v>
      </c>
      <c r="H15" s="64">
        <f t="shared" si="0"/>
        <v>4.434115690857143</v>
      </c>
      <c r="I15" s="64">
        <f t="shared" si="0"/>
        <v>4.455530576428572</v>
      </c>
      <c r="J15" s="65">
        <f>smkrpt_2009_out!E70</f>
        <v>4.476945462000001</v>
      </c>
    </row>
    <row r="16" spans="1:10" ht="12.75">
      <c r="A16" s="61" t="s">
        <v>21</v>
      </c>
      <c r="B16" s="62">
        <v>13139</v>
      </c>
      <c r="C16" s="63">
        <f>smkrpt_2002_out!E72</f>
        <v>2.752349732531667</v>
      </c>
      <c r="D16" s="64">
        <f t="shared" si="0"/>
        <v>2.766552246817381</v>
      </c>
      <c r="E16" s="64">
        <f t="shared" si="0"/>
        <v>2.780754761103095</v>
      </c>
      <c r="F16" s="64">
        <f t="shared" si="0"/>
        <v>2.7949572753888092</v>
      </c>
      <c r="G16" s="64">
        <f t="shared" si="0"/>
        <v>2.8091597896745237</v>
      </c>
      <c r="H16" s="64">
        <f t="shared" si="0"/>
        <v>2.823362303960238</v>
      </c>
      <c r="I16" s="64">
        <f t="shared" si="0"/>
        <v>2.837564818245952</v>
      </c>
      <c r="J16" s="65">
        <f>smkrpt_2009_out!E72</f>
        <v>2.851767332531666</v>
      </c>
    </row>
    <row r="17" spans="1:10" ht="12.75">
      <c r="A17" s="66" t="s">
        <v>15</v>
      </c>
      <c r="B17" s="62">
        <v>13151</v>
      </c>
      <c r="C17" s="63">
        <f>smkrpt_2002_out!E78</f>
        <v>0.5683504642720001</v>
      </c>
      <c r="D17" s="64">
        <f t="shared" si="0"/>
        <v>0.5726315057005715</v>
      </c>
      <c r="E17" s="64">
        <f t="shared" si="0"/>
        <v>0.5769125471291429</v>
      </c>
      <c r="F17" s="64">
        <f t="shared" si="0"/>
        <v>0.5811935885577143</v>
      </c>
      <c r="G17" s="64">
        <f t="shared" si="0"/>
        <v>0.5854746299862857</v>
      </c>
      <c r="H17" s="64">
        <f t="shared" si="0"/>
        <v>0.5897556714148572</v>
      </c>
      <c r="I17" s="64">
        <f t="shared" si="0"/>
        <v>0.5940367128434285</v>
      </c>
      <c r="J17" s="65">
        <f>smkrpt_2009_out!E78</f>
        <v>0.598317754272</v>
      </c>
    </row>
    <row r="18" spans="1:10" ht="12.75">
      <c r="A18" s="61" t="s">
        <v>22</v>
      </c>
      <c r="B18" s="62">
        <v>13217</v>
      </c>
      <c r="C18" s="63">
        <f>smkrpt_2002_out!E110</f>
        <v>0.7785149310386668</v>
      </c>
      <c r="D18" s="64">
        <f t="shared" si="0"/>
        <v>0.7801221215148573</v>
      </c>
      <c r="E18" s="64">
        <f t="shared" si="0"/>
        <v>0.7817293119910477</v>
      </c>
      <c r="F18" s="64">
        <f t="shared" si="0"/>
        <v>0.7833365024672382</v>
      </c>
      <c r="G18" s="64">
        <f t="shared" si="0"/>
        <v>0.7849436929434286</v>
      </c>
      <c r="H18" s="64">
        <f t="shared" si="0"/>
        <v>0.7865508834196191</v>
      </c>
      <c r="I18" s="64">
        <f t="shared" si="0"/>
        <v>0.7881580738958095</v>
      </c>
      <c r="J18" s="65">
        <f>smkrpt_2009_out!E110</f>
        <v>0.789765264372</v>
      </c>
    </row>
    <row r="19" spans="1:10" ht="12.75">
      <c r="A19" s="66" t="s">
        <v>16</v>
      </c>
      <c r="B19" s="62">
        <v>13223</v>
      </c>
      <c r="C19" s="63">
        <f>smkrpt_2002_out!E113</f>
        <v>0.2453233939623295</v>
      </c>
      <c r="D19" s="64">
        <f t="shared" si="0"/>
        <v>0.2518408639623295</v>
      </c>
      <c r="E19" s="64">
        <f t="shared" si="0"/>
        <v>0.2583583339623295</v>
      </c>
      <c r="F19" s="64">
        <f t="shared" si="0"/>
        <v>0.2648758039623295</v>
      </c>
      <c r="G19" s="64">
        <f t="shared" si="0"/>
        <v>0.27139327396232954</v>
      </c>
      <c r="H19" s="64">
        <f t="shared" si="0"/>
        <v>0.27791074396232957</v>
      </c>
      <c r="I19" s="64">
        <f t="shared" si="0"/>
        <v>0.28442821396232953</v>
      </c>
      <c r="J19" s="65">
        <f>smkrpt_2009_out!E113</f>
        <v>0.29094568396232956</v>
      </c>
    </row>
    <row r="20" spans="1:10" ht="12.75">
      <c r="A20" s="66" t="s">
        <v>17</v>
      </c>
      <c r="B20" s="62">
        <v>13247</v>
      </c>
      <c r="C20" s="63">
        <f>smkrpt_2002_out!E125</f>
        <v>0.9760746666666665</v>
      </c>
      <c r="D20" s="64">
        <f t="shared" si="0"/>
        <v>0.9823533285714284</v>
      </c>
      <c r="E20" s="64">
        <f t="shared" si="0"/>
        <v>0.9886319904761903</v>
      </c>
      <c r="F20" s="64">
        <f t="shared" si="0"/>
        <v>0.9949106523809522</v>
      </c>
      <c r="G20" s="64">
        <f t="shared" si="0"/>
        <v>1.0011893142857142</v>
      </c>
      <c r="H20" s="64">
        <f t="shared" si="0"/>
        <v>1.0074679761904761</v>
      </c>
      <c r="I20" s="64">
        <f t="shared" si="0"/>
        <v>1.013746638095238</v>
      </c>
      <c r="J20" s="65">
        <f>smkrpt_2009_out!E125</f>
        <v>1.0200253</v>
      </c>
    </row>
    <row r="21" spans="1:10" ht="12.75">
      <c r="A21" s="61" t="s">
        <v>23</v>
      </c>
      <c r="B21" s="62">
        <v>13255</v>
      </c>
      <c r="C21" s="63">
        <f>smkrpt_2002_out!E129</f>
        <v>0.7725898286900003</v>
      </c>
      <c r="D21" s="64">
        <f t="shared" si="0"/>
        <v>0.7769030382138098</v>
      </c>
      <c r="E21" s="64">
        <f t="shared" si="0"/>
        <v>0.7812162477376193</v>
      </c>
      <c r="F21" s="64">
        <f t="shared" si="0"/>
        <v>0.7855294572614289</v>
      </c>
      <c r="G21" s="64">
        <f t="shared" si="0"/>
        <v>0.7898426667852383</v>
      </c>
      <c r="H21" s="64">
        <f t="shared" si="0"/>
        <v>0.7941558763090478</v>
      </c>
      <c r="I21" s="64">
        <f t="shared" si="0"/>
        <v>0.7984690858328574</v>
      </c>
      <c r="J21" s="65">
        <f>smkrpt_2009_out!E129</f>
        <v>0.8027822953566669</v>
      </c>
    </row>
    <row r="22" spans="1:10" ht="13.5" thickBot="1">
      <c r="A22" s="67" t="s">
        <v>24</v>
      </c>
      <c r="B22" s="68">
        <v>13297</v>
      </c>
      <c r="C22" s="69">
        <f>smkrpt_2002_out!E150</f>
        <v>0.459262265372</v>
      </c>
      <c r="D22" s="70">
        <f t="shared" si="0"/>
        <v>0.45840764632438097</v>
      </c>
      <c r="E22" s="70">
        <f t="shared" si="0"/>
        <v>0.4575530272767619</v>
      </c>
      <c r="F22" s="70">
        <f t="shared" si="0"/>
        <v>0.45669840822914287</v>
      </c>
      <c r="G22" s="70">
        <f t="shared" si="0"/>
        <v>0.4558437891815238</v>
      </c>
      <c r="H22" s="70">
        <f t="shared" si="0"/>
        <v>0.4549891701339048</v>
      </c>
      <c r="I22" s="70">
        <f t="shared" si="0"/>
        <v>0.4541345510862857</v>
      </c>
      <c r="J22" s="71">
        <f>smkrpt_2009_out!E150</f>
        <v>0.4532799320386667</v>
      </c>
    </row>
    <row r="23" spans="1:10" ht="12.75">
      <c r="A23" s="72" t="s">
        <v>288</v>
      </c>
      <c r="B23" s="73"/>
      <c r="C23" s="74">
        <f>SUM(C3:C22)</f>
        <v>32.22443367519</v>
      </c>
      <c r="D23" s="75">
        <f aca="true" t="shared" si="1" ref="D23:I23">SUM(D3:D22)</f>
        <v>32.38954040834237</v>
      </c>
      <c r="E23" s="75">
        <f t="shared" si="1"/>
        <v>32.554647141494755</v>
      </c>
      <c r="F23" s="75">
        <f t="shared" si="1"/>
        <v>32.71975387464715</v>
      </c>
      <c r="G23" s="75">
        <f t="shared" si="1"/>
        <v>32.884860607799524</v>
      </c>
      <c r="H23" s="75">
        <f t="shared" si="1"/>
        <v>33.0499673409519</v>
      </c>
      <c r="I23" s="75">
        <f t="shared" si="1"/>
        <v>33.21507407410428</v>
      </c>
      <c r="J23" s="74">
        <f>SUM(J3:J22)</f>
        <v>33.38018080725666</v>
      </c>
    </row>
    <row r="24" ht="13.5" thickBot="1"/>
    <row r="25" spans="1:10" ht="12.75">
      <c r="A25" s="296" t="s">
        <v>26</v>
      </c>
      <c r="B25" s="55"/>
      <c r="C25" s="56">
        <v>2002</v>
      </c>
      <c r="D25" s="298">
        <f aca="true" t="shared" si="2" ref="D25:I25">C25+1</f>
        <v>2003</v>
      </c>
      <c r="E25" s="298">
        <f t="shared" si="2"/>
        <v>2004</v>
      </c>
      <c r="F25" s="298">
        <f t="shared" si="2"/>
        <v>2005</v>
      </c>
      <c r="G25" s="298">
        <f t="shared" si="2"/>
        <v>2006</v>
      </c>
      <c r="H25" s="298">
        <f t="shared" si="2"/>
        <v>2007</v>
      </c>
      <c r="I25" s="298">
        <f t="shared" si="2"/>
        <v>2008</v>
      </c>
      <c r="J25" s="57">
        <v>2009</v>
      </c>
    </row>
    <row r="26" spans="1:10" ht="12.75">
      <c r="A26" s="297"/>
      <c r="B26" s="58" t="s">
        <v>286</v>
      </c>
      <c r="C26" s="59" t="s">
        <v>2</v>
      </c>
      <c r="D26" s="299"/>
      <c r="E26" s="299"/>
      <c r="F26" s="299"/>
      <c r="G26" s="299"/>
      <c r="H26" s="299"/>
      <c r="I26" s="299"/>
      <c r="J26" s="60" t="s">
        <v>2</v>
      </c>
    </row>
    <row r="27" spans="1:10" ht="12.75">
      <c r="A27" s="61" t="s">
        <v>18</v>
      </c>
      <c r="B27" s="62">
        <v>13013</v>
      </c>
      <c r="C27" s="63">
        <f>smkrpt_2002_out!F10</f>
        <v>3.718210723155001</v>
      </c>
      <c r="D27" s="64">
        <f aca="true" t="shared" si="3" ref="D27:I46">-((($J27-$C27)/($J$1-$C$1))*($J$1-D$1)-$J27)</f>
        <v>3.6949947707740485</v>
      </c>
      <c r="E27" s="64">
        <f t="shared" si="3"/>
        <v>3.6717788183930957</v>
      </c>
      <c r="F27" s="64">
        <f t="shared" si="3"/>
        <v>3.6485628660121434</v>
      </c>
      <c r="G27" s="64">
        <f t="shared" si="3"/>
        <v>3.6253469136311907</v>
      </c>
      <c r="H27" s="64">
        <f t="shared" si="3"/>
        <v>3.6021309612502384</v>
      </c>
      <c r="I27" s="64">
        <f t="shared" si="3"/>
        <v>3.5789150088692856</v>
      </c>
      <c r="J27" s="65">
        <f>smkrpt_2009_out!F10</f>
        <v>3.5556990564883333</v>
      </c>
    </row>
    <row r="28" spans="1:10" ht="12.75">
      <c r="A28" s="61" t="s">
        <v>19</v>
      </c>
      <c r="B28" s="62">
        <v>13015</v>
      </c>
      <c r="C28" s="63">
        <f>smkrpt_2002_out!F11</f>
        <v>8.002462512536</v>
      </c>
      <c r="D28" s="64">
        <f t="shared" si="3"/>
        <v>7.909255088726477</v>
      </c>
      <c r="E28" s="64">
        <f t="shared" si="3"/>
        <v>7.816047664916953</v>
      </c>
      <c r="F28" s="64">
        <f t="shared" si="3"/>
        <v>7.722840241107429</v>
      </c>
      <c r="G28" s="64">
        <f t="shared" si="3"/>
        <v>7.629632817297905</v>
      </c>
      <c r="H28" s="64">
        <f t="shared" si="3"/>
        <v>7.536425393488381</v>
      </c>
      <c r="I28" s="64">
        <f t="shared" si="3"/>
        <v>7.443217969678857</v>
      </c>
      <c r="J28" s="65">
        <f>smkrpt_2009_out!F11</f>
        <v>7.350010545869333</v>
      </c>
    </row>
    <row r="29" spans="1:10" ht="12.75">
      <c r="A29" s="61" t="s">
        <v>20</v>
      </c>
      <c r="B29" s="62">
        <v>13045</v>
      </c>
      <c r="C29" s="63">
        <f>smkrpt_2002_out!F25</f>
        <v>9.490942445730663</v>
      </c>
      <c r="D29" s="64">
        <f t="shared" si="3"/>
        <v>9.443731674302093</v>
      </c>
      <c r="E29" s="64">
        <f t="shared" si="3"/>
        <v>9.39652090287352</v>
      </c>
      <c r="F29" s="64">
        <f t="shared" si="3"/>
        <v>9.34931013144495</v>
      </c>
      <c r="G29" s="64">
        <f t="shared" si="3"/>
        <v>9.302099360016378</v>
      </c>
      <c r="H29" s="64">
        <f t="shared" si="3"/>
        <v>9.254888588587807</v>
      </c>
      <c r="I29" s="64">
        <f t="shared" si="3"/>
        <v>9.207677817159235</v>
      </c>
      <c r="J29" s="65">
        <f>smkrpt_2009_out!F25</f>
        <v>9.160467045730664</v>
      </c>
    </row>
    <row r="30" spans="1:10" ht="12.75">
      <c r="A30" s="66" t="s">
        <v>5</v>
      </c>
      <c r="B30" s="62">
        <v>13057</v>
      </c>
      <c r="C30" s="63">
        <f>smkrpt_2002_out!F31</f>
        <v>5.981527096350667</v>
      </c>
      <c r="D30" s="64">
        <f t="shared" si="3"/>
        <v>5.917712853493524</v>
      </c>
      <c r="E30" s="64">
        <f t="shared" si="3"/>
        <v>5.853898610636381</v>
      </c>
      <c r="F30" s="64">
        <f t="shared" si="3"/>
        <v>5.7900843677792375</v>
      </c>
      <c r="G30" s="64">
        <f t="shared" si="3"/>
        <v>5.726270124922095</v>
      </c>
      <c r="H30" s="64">
        <f t="shared" si="3"/>
        <v>5.662455882064952</v>
      </c>
      <c r="I30" s="64">
        <f t="shared" si="3"/>
        <v>5.598641639207809</v>
      </c>
      <c r="J30" s="65">
        <f>smkrpt_2009_out!F31</f>
        <v>5.534827396350666</v>
      </c>
    </row>
    <row r="31" spans="1:10" ht="12.75">
      <c r="A31" s="66" t="s">
        <v>6</v>
      </c>
      <c r="B31" s="62">
        <v>13063</v>
      </c>
      <c r="C31" s="63">
        <f>smkrpt_2002_out!F34</f>
        <v>9.390817010000001</v>
      </c>
      <c r="D31" s="64">
        <f t="shared" si="3"/>
        <v>9.248075916190476</v>
      </c>
      <c r="E31" s="64">
        <f t="shared" si="3"/>
        <v>9.105334822380954</v>
      </c>
      <c r="F31" s="64">
        <f t="shared" si="3"/>
        <v>8.962593728571429</v>
      </c>
      <c r="G31" s="64">
        <f t="shared" si="3"/>
        <v>8.819852634761906</v>
      </c>
      <c r="H31" s="64">
        <f t="shared" si="3"/>
        <v>8.677111540952382</v>
      </c>
      <c r="I31" s="64">
        <f t="shared" si="3"/>
        <v>8.534370447142859</v>
      </c>
      <c r="J31" s="65">
        <f>smkrpt_2009_out!F34</f>
        <v>8.391629353333334</v>
      </c>
    </row>
    <row r="32" spans="1:10" ht="12.75">
      <c r="A32" s="66" t="s">
        <v>7</v>
      </c>
      <c r="B32" s="62">
        <v>13067</v>
      </c>
      <c r="C32" s="63">
        <f>smkrpt_2002_out!F36</f>
        <v>27.806400000000004</v>
      </c>
      <c r="D32" s="64">
        <f t="shared" si="3"/>
        <v>27.49941904761905</v>
      </c>
      <c r="E32" s="64">
        <f t="shared" si="3"/>
        <v>27.1924380952381</v>
      </c>
      <c r="F32" s="64">
        <f t="shared" si="3"/>
        <v>26.885457142857145</v>
      </c>
      <c r="G32" s="64">
        <f t="shared" si="3"/>
        <v>26.57847619047619</v>
      </c>
      <c r="H32" s="64">
        <f t="shared" si="3"/>
        <v>26.271495238095238</v>
      </c>
      <c r="I32" s="64">
        <f t="shared" si="3"/>
        <v>25.964514285714287</v>
      </c>
      <c r="J32" s="65">
        <f>smkrpt_2009_out!F36</f>
        <v>25.657533333333333</v>
      </c>
    </row>
    <row r="33" spans="1:10" ht="12.75">
      <c r="A33" s="66" t="s">
        <v>8</v>
      </c>
      <c r="B33" s="62">
        <v>13077</v>
      </c>
      <c r="C33" s="63">
        <f>smkrpt_2002_out!F41</f>
        <v>3.720532196351001</v>
      </c>
      <c r="D33" s="64">
        <f t="shared" si="3"/>
        <v>3.675491958255763</v>
      </c>
      <c r="E33" s="64">
        <f t="shared" si="3"/>
        <v>3.6304517201605244</v>
      </c>
      <c r="F33" s="64">
        <f t="shared" si="3"/>
        <v>3.585411482065286</v>
      </c>
      <c r="G33" s="64">
        <f t="shared" si="3"/>
        <v>3.540371243970048</v>
      </c>
      <c r="H33" s="64">
        <f t="shared" si="3"/>
        <v>3.4953310058748097</v>
      </c>
      <c r="I33" s="64">
        <f t="shared" si="3"/>
        <v>3.4502907677795713</v>
      </c>
      <c r="J33" s="65">
        <f>smkrpt_2009_out!F41</f>
        <v>3.405250529684333</v>
      </c>
    </row>
    <row r="34" spans="1:10" ht="12.75">
      <c r="A34" s="66" t="s">
        <v>9</v>
      </c>
      <c r="B34" s="62">
        <v>13089</v>
      </c>
      <c r="C34" s="63">
        <f>smkrpt_2002_out!F47</f>
        <v>144.75533333333334</v>
      </c>
      <c r="D34" s="64">
        <f t="shared" si="3"/>
        <v>141.5187619047619</v>
      </c>
      <c r="E34" s="64">
        <f t="shared" si="3"/>
        <v>138.28219047619046</v>
      </c>
      <c r="F34" s="64">
        <f t="shared" si="3"/>
        <v>135.04561904761903</v>
      </c>
      <c r="G34" s="64">
        <f t="shared" si="3"/>
        <v>131.80904761904762</v>
      </c>
      <c r="H34" s="64">
        <f t="shared" si="3"/>
        <v>128.57247619047618</v>
      </c>
      <c r="I34" s="64">
        <f t="shared" si="3"/>
        <v>125.33590476190474</v>
      </c>
      <c r="J34" s="65">
        <f>smkrpt_2009_out!F47</f>
        <v>122.0993333333333</v>
      </c>
    </row>
    <row r="35" spans="1:10" ht="12.75">
      <c r="A35" s="66" t="s">
        <v>10</v>
      </c>
      <c r="B35" s="62">
        <v>13097</v>
      </c>
      <c r="C35" s="63">
        <f>smkrpt_2002_out!F51</f>
        <v>3.7713973273333337</v>
      </c>
      <c r="D35" s="64">
        <f t="shared" si="3"/>
        <v>3.7230192320952384</v>
      </c>
      <c r="E35" s="64">
        <f t="shared" si="3"/>
        <v>3.674641136857143</v>
      </c>
      <c r="F35" s="64">
        <f t="shared" si="3"/>
        <v>3.626263041619048</v>
      </c>
      <c r="G35" s="64">
        <f t="shared" si="3"/>
        <v>3.5778849463809532</v>
      </c>
      <c r="H35" s="64">
        <f t="shared" si="3"/>
        <v>3.529506851142858</v>
      </c>
      <c r="I35" s="64">
        <f t="shared" si="3"/>
        <v>3.481128755904763</v>
      </c>
      <c r="J35" s="65">
        <f>smkrpt_2009_out!F51</f>
        <v>3.4327506606666676</v>
      </c>
    </row>
    <row r="36" spans="1:10" ht="12.75">
      <c r="A36" s="66" t="s">
        <v>11</v>
      </c>
      <c r="B36" s="62">
        <v>13113</v>
      </c>
      <c r="C36" s="63">
        <f>smkrpt_2002_out!F59</f>
        <v>4.582573133333333</v>
      </c>
      <c r="D36" s="64">
        <f t="shared" si="3"/>
        <v>4.535570223809523</v>
      </c>
      <c r="E36" s="64">
        <f t="shared" si="3"/>
        <v>4.488567314285714</v>
      </c>
      <c r="F36" s="64">
        <f t="shared" si="3"/>
        <v>4.441564404761904</v>
      </c>
      <c r="G36" s="64">
        <f t="shared" si="3"/>
        <v>4.3945614952380945</v>
      </c>
      <c r="H36" s="64">
        <f t="shared" si="3"/>
        <v>4.347558585714284</v>
      </c>
      <c r="I36" s="64">
        <f t="shared" si="3"/>
        <v>4.300555676190475</v>
      </c>
      <c r="J36" s="65">
        <f>smkrpt_2009_out!F59</f>
        <v>4.253552766666665</v>
      </c>
    </row>
    <row r="37" spans="1:10" ht="12.75">
      <c r="A37" s="66" t="s">
        <v>12</v>
      </c>
      <c r="B37" s="62">
        <v>13117</v>
      </c>
      <c r="C37" s="63">
        <f>smkrpt_2002_out!F61</f>
        <v>4.618886390000001</v>
      </c>
      <c r="D37" s="64">
        <f t="shared" si="3"/>
        <v>4.575412335238096</v>
      </c>
      <c r="E37" s="64">
        <f t="shared" si="3"/>
        <v>4.531938280476191</v>
      </c>
      <c r="F37" s="64">
        <f t="shared" si="3"/>
        <v>4.488464225714286</v>
      </c>
      <c r="G37" s="64">
        <f t="shared" si="3"/>
        <v>4.444990170952382</v>
      </c>
      <c r="H37" s="64">
        <f t="shared" si="3"/>
        <v>4.401516116190477</v>
      </c>
      <c r="I37" s="64">
        <f t="shared" si="3"/>
        <v>4.358042061428572</v>
      </c>
      <c r="J37" s="65">
        <f>smkrpt_2009_out!F61</f>
        <v>4.314568006666667</v>
      </c>
    </row>
    <row r="38" spans="1:10" ht="12.75">
      <c r="A38" s="66" t="s">
        <v>13</v>
      </c>
      <c r="B38" s="62">
        <v>13121</v>
      </c>
      <c r="C38" s="63">
        <f>smkrpt_2002_out!F63</f>
        <v>49.10823999</v>
      </c>
      <c r="D38" s="64">
        <f t="shared" si="3"/>
        <v>48.69482094238095</v>
      </c>
      <c r="E38" s="64">
        <f t="shared" si="3"/>
        <v>48.281401894761906</v>
      </c>
      <c r="F38" s="64">
        <f t="shared" si="3"/>
        <v>47.867982847142855</v>
      </c>
      <c r="G38" s="64">
        <f t="shared" si="3"/>
        <v>47.45456379952381</v>
      </c>
      <c r="H38" s="64">
        <f t="shared" si="3"/>
        <v>47.04114475190476</v>
      </c>
      <c r="I38" s="64">
        <f t="shared" si="3"/>
        <v>46.627725704285716</v>
      </c>
      <c r="J38" s="65">
        <f>smkrpt_2009_out!F63</f>
        <v>46.214306656666665</v>
      </c>
    </row>
    <row r="39" spans="1:10" ht="12.75">
      <c r="A39" s="66" t="s">
        <v>14</v>
      </c>
      <c r="B39" s="62">
        <v>13135</v>
      </c>
      <c r="C39" s="63">
        <f>smkrpt_2002_out!F70</f>
        <v>31.616435991000007</v>
      </c>
      <c r="D39" s="64">
        <f t="shared" si="3"/>
        <v>31.311607990857148</v>
      </c>
      <c r="E39" s="64">
        <f t="shared" si="3"/>
        <v>31.006779990714293</v>
      </c>
      <c r="F39" s="64">
        <f t="shared" si="3"/>
        <v>30.701951990571434</v>
      </c>
      <c r="G39" s="64">
        <f t="shared" si="3"/>
        <v>30.397123990428575</v>
      </c>
      <c r="H39" s="64">
        <f t="shared" si="3"/>
        <v>30.092295990285717</v>
      </c>
      <c r="I39" s="64">
        <f t="shared" si="3"/>
        <v>29.78746799014286</v>
      </c>
      <c r="J39" s="65">
        <f>smkrpt_2009_out!F70</f>
        <v>29.482639990000003</v>
      </c>
    </row>
    <row r="40" spans="1:10" ht="12.75">
      <c r="A40" s="61" t="s">
        <v>21</v>
      </c>
      <c r="B40" s="62">
        <v>13139</v>
      </c>
      <c r="C40" s="63">
        <f>smkrpt_2002_out!F72</f>
        <v>13.615267129531667</v>
      </c>
      <c r="D40" s="64">
        <f t="shared" si="3"/>
        <v>13.548525700960239</v>
      </c>
      <c r="E40" s="64">
        <f t="shared" si="3"/>
        <v>13.48178427238881</v>
      </c>
      <c r="F40" s="64">
        <f t="shared" si="3"/>
        <v>13.415042843817382</v>
      </c>
      <c r="G40" s="64">
        <f t="shared" si="3"/>
        <v>13.348301415245952</v>
      </c>
      <c r="H40" s="64">
        <f t="shared" si="3"/>
        <v>13.281559986674525</v>
      </c>
      <c r="I40" s="64">
        <f t="shared" si="3"/>
        <v>13.214818558103095</v>
      </c>
      <c r="J40" s="65">
        <f>smkrpt_2009_out!F72</f>
        <v>13.148077129531668</v>
      </c>
    </row>
    <row r="41" spans="1:10" ht="12.75">
      <c r="A41" s="66" t="s">
        <v>15</v>
      </c>
      <c r="B41" s="62">
        <v>13151</v>
      </c>
      <c r="C41" s="63">
        <f>smkrpt_2002_out!F78</f>
        <v>5.0535475304386654</v>
      </c>
      <c r="D41" s="64">
        <f t="shared" si="3"/>
        <v>5.000577201867237</v>
      </c>
      <c r="E41" s="64">
        <f t="shared" si="3"/>
        <v>4.9476068732958085</v>
      </c>
      <c r="F41" s="64">
        <f t="shared" si="3"/>
        <v>4.8946365447243805</v>
      </c>
      <c r="G41" s="64">
        <f t="shared" si="3"/>
        <v>4.841666216152952</v>
      </c>
      <c r="H41" s="64">
        <f t="shared" si="3"/>
        <v>4.7886958875815235</v>
      </c>
      <c r="I41" s="64">
        <f t="shared" si="3"/>
        <v>4.735725559010095</v>
      </c>
      <c r="J41" s="65">
        <f>smkrpt_2009_out!F78</f>
        <v>4.682755230438667</v>
      </c>
    </row>
    <row r="42" spans="1:10" ht="12.75">
      <c r="A42" s="61" t="s">
        <v>22</v>
      </c>
      <c r="B42" s="62">
        <v>13217</v>
      </c>
      <c r="C42" s="63">
        <f>smkrpt_2002_out!F110</f>
        <v>5.161626932371999</v>
      </c>
      <c r="D42" s="64">
        <f t="shared" si="3"/>
        <v>5.138499837133904</v>
      </c>
      <c r="E42" s="64">
        <f t="shared" si="3"/>
        <v>5.115372741895809</v>
      </c>
      <c r="F42" s="64">
        <f t="shared" si="3"/>
        <v>5.092245646657713</v>
      </c>
      <c r="G42" s="64">
        <f t="shared" si="3"/>
        <v>5.069118551419619</v>
      </c>
      <c r="H42" s="64">
        <f t="shared" si="3"/>
        <v>5.045991456181524</v>
      </c>
      <c r="I42" s="64">
        <f t="shared" si="3"/>
        <v>5.022864360943428</v>
      </c>
      <c r="J42" s="65">
        <f>smkrpt_2009_out!F110</f>
        <v>4.999737265705333</v>
      </c>
    </row>
    <row r="43" spans="1:10" ht="12.75">
      <c r="A43" s="66" t="s">
        <v>16</v>
      </c>
      <c r="B43" s="62">
        <v>13223</v>
      </c>
      <c r="C43" s="63">
        <f>smkrpt_2002_out!F113</f>
        <v>3.207220557863969</v>
      </c>
      <c r="D43" s="64">
        <f t="shared" si="3"/>
        <v>3.1776409911973023</v>
      </c>
      <c r="E43" s="64">
        <f t="shared" si="3"/>
        <v>3.1480614245306358</v>
      </c>
      <c r="F43" s="64">
        <f t="shared" si="3"/>
        <v>3.118481857863969</v>
      </c>
      <c r="G43" s="64">
        <f t="shared" si="3"/>
        <v>3.088902291197302</v>
      </c>
      <c r="H43" s="64">
        <f t="shared" si="3"/>
        <v>3.059322724530635</v>
      </c>
      <c r="I43" s="64">
        <f t="shared" si="3"/>
        <v>3.0297431578639684</v>
      </c>
      <c r="J43" s="65">
        <f>smkrpt_2009_out!F113</f>
        <v>3.0001635911973015</v>
      </c>
    </row>
    <row r="44" spans="1:10" ht="12.75">
      <c r="A44" s="66" t="s">
        <v>17</v>
      </c>
      <c r="B44" s="62">
        <v>13247</v>
      </c>
      <c r="C44" s="63">
        <f>smkrpt_2002_out!F125</f>
        <v>4.1815788666666664</v>
      </c>
      <c r="D44" s="64">
        <f t="shared" si="3"/>
        <v>4.156801266666666</v>
      </c>
      <c r="E44" s="64">
        <f t="shared" si="3"/>
        <v>4.132023666666667</v>
      </c>
      <c r="F44" s="64">
        <f t="shared" si="3"/>
        <v>4.107246066666667</v>
      </c>
      <c r="G44" s="64">
        <f t="shared" si="3"/>
        <v>4.082468466666667</v>
      </c>
      <c r="H44" s="64">
        <f t="shared" si="3"/>
        <v>4.0576908666666665</v>
      </c>
      <c r="I44" s="64">
        <f t="shared" si="3"/>
        <v>4.032913266666667</v>
      </c>
      <c r="J44" s="65">
        <f>smkrpt_2009_out!F125</f>
        <v>4.008135666666667</v>
      </c>
    </row>
    <row r="45" spans="1:10" ht="12.75">
      <c r="A45" s="61" t="s">
        <v>23</v>
      </c>
      <c r="B45" s="62">
        <v>13255</v>
      </c>
      <c r="C45" s="63">
        <f>smkrpt_2002_out!F129</f>
        <v>5.911669866056665</v>
      </c>
      <c r="D45" s="64">
        <f t="shared" si="3"/>
        <v>5.906602961294761</v>
      </c>
      <c r="E45" s="64">
        <f t="shared" si="3"/>
        <v>5.901536056532856</v>
      </c>
      <c r="F45" s="64">
        <f t="shared" si="3"/>
        <v>5.896469151770951</v>
      </c>
      <c r="G45" s="64">
        <f t="shared" si="3"/>
        <v>5.891402247009047</v>
      </c>
      <c r="H45" s="64">
        <f t="shared" si="3"/>
        <v>5.8863353422471425</v>
      </c>
      <c r="I45" s="64">
        <f t="shared" si="3"/>
        <v>5.881268437485238</v>
      </c>
      <c r="J45" s="65">
        <f>smkrpt_2009_out!F129</f>
        <v>5.876201532723333</v>
      </c>
    </row>
    <row r="46" spans="1:10" ht="13.5" thickBot="1">
      <c r="A46" s="67" t="s">
        <v>24</v>
      </c>
      <c r="B46" s="68">
        <v>13297</v>
      </c>
      <c r="C46" s="69">
        <f>smkrpt_2002_out!F150</f>
        <v>4.881943599038668</v>
      </c>
      <c r="D46" s="70">
        <f t="shared" si="3"/>
        <v>4.854264551419621</v>
      </c>
      <c r="E46" s="70">
        <f t="shared" si="3"/>
        <v>4.8265855038005725</v>
      </c>
      <c r="F46" s="70">
        <f t="shared" si="3"/>
        <v>4.798906456181525</v>
      </c>
      <c r="G46" s="70">
        <f t="shared" si="3"/>
        <v>4.771227408562477</v>
      </c>
      <c r="H46" s="70">
        <f t="shared" si="3"/>
        <v>4.7435483609434295</v>
      </c>
      <c r="I46" s="70">
        <f t="shared" si="3"/>
        <v>4.715869313324381</v>
      </c>
      <c r="J46" s="71">
        <f>smkrpt_2009_out!F150</f>
        <v>4.688190265705334</v>
      </c>
    </row>
    <row r="47" spans="1:10" ht="12.75">
      <c r="A47" s="72" t="s">
        <v>289</v>
      </c>
      <c r="B47" s="73"/>
      <c r="C47" s="74">
        <f aca="true" t="shared" si="4" ref="C47:J47">SUM(C29:C46)</f>
        <v>336.8559393954007</v>
      </c>
      <c r="D47" s="75">
        <f t="shared" si="4"/>
        <v>331.9265365895435</v>
      </c>
      <c r="E47" s="75">
        <f t="shared" si="4"/>
        <v>326.9971337836863</v>
      </c>
      <c r="F47" s="75">
        <f t="shared" si="4"/>
        <v>322.06773097782917</v>
      </c>
      <c r="G47" s="75">
        <f t="shared" si="4"/>
        <v>317.1383281719721</v>
      </c>
      <c r="H47" s="75">
        <f t="shared" si="4"/>
        <v>312.20892536611495</v>
      </c>
      <c r="I47" s="75">
        <f t="shared" si="4"/>
        <v>307.27952256025776</v>
      </c>
      <c r="J47" s="74">
        <f t="shared" si="4"/>
        <v>302.3501197544005</v>
      </c>
    </row>
  </sheetData>
  <mergeCells count="14">
    <mergeCell ref="G1:G2"/>
    <mergeCell ref="H1:H2"/>
    <mergeCell ref="I1:I2"/>
    <mergeCell ref="A25:A26"/>
    <mergeCell ref="D25:D26"/>
    <mergeCell ref="E25:E26"/>
    <mergeCell ref="F25:F26"/>
    <mergeCell ref="G25:G26"/>
    <mergeCell ref="H25:H26"/>
    <mergeCell ref="I25:I26"/>
    <mergeCell ref="A1:A2"/>
    <mergeCell ref="D1:D2"/>
    <mergeCell ref="E1:E2"/>
    <mergeCell ref="F1:F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A1" sqref="A1:A2"/>
    </sheetView>
  </sheetViews>
  <sheetFormatPr defaultColWidth="9.140625" defaultRowHeight="12.75"/>
  <cols>
    <col min="1" max="16384" width="8.8515625" style="0" customWidth="1"/>
  </cols>
  <sheetData>
    <row r="1" spans="1:10" ht="12.75">
      <c r="A1" s="296" t="s">
        <v>36</v>
      </c>
      <c r="B1" s="55"/>
      <c r="C1" s="56">
        <v>2002</v>
      </c>
      <c r="D1" s="298">
        <v>2003</v>
      </c>
      <c r="E1" s="298">
        <v>2004</v>
      </c>
      <c r="F1" s="298">
        <v>2005</v>
      </c>
      <c r="G1" s="298">
        <v>2006</v>
      </c>
      <c r="H1" s="298">
        <v>2007</v>
      </c>
      <c r="I1" s="298">
        <v>2008</v>
      </c>
      <c r="J1" s="57">
        <v>2009</v>
      </c>
    </row>
    <row r="2" spans="1:10" ht="12.75">
      <c r="A2" s="297"/>
      <c r="B2" s="58" t="s">
        <v>286</v>
      </c>
      <c r="C2" s="59" t="s">
        <v>287</v>
      </c>
      <c r="D2" s="299"/>
      <c r="E2" s="299"/>
      <c r="F2" s="299"/>
      <c r="G2" s="299"/>
      <c r="H2" s="299"/>
      <c r="I2" s="299"/>
      <c r="J2" s="60" t="s">
        <v>287</v>
      </c>
    </row>
    <row r="3" spans="1:10" ht="12.75">
      <c r="A3" s="61" t="s">
        <v>18</v>
      </c>
      <c r="B3" s="62">
        <v>13013</v>
      </c>
      <c r="C3" s="78">
        <f>smkrpt_2002_out!M10</f>
        <v>0.05980442391304353</v>
      </c>
      <c r="D3" s="79">
        <f aca="true" t="shared" si="0" ref="D3:I11">-((($J3-$C3)/($J$1-$C$1))*($J$1-D$1)-$J3)</f>
        <v>0.060609597826087006</v>
      </c>
      <c r="E3" s="79">
        <f t="shared" si="0"/>
        <v>0.061414771739130486</v>
      </c>
      <c r="F3" s="79">
        <f t="shared" si="0"/>
        <v>0.062219945652173966</v>
      </c>
      <c r="G3" s="79">
        <f t="shared" si="0"/>
        <v>0.06302511956521745</v>
      </c>
      <c r="H3" s="79">
        <f t="shared" si="0"/>
        <v>0.06383029347826091</v>
      </c>
      <c r="I3" s="79">
        <f t="shared" si="0"/>
        <v>0.0646354673913044</v>
      </c>
      <c r="J3" s="80">
        <f>smkrpt_2009_out!M10</f>
        <v>0.06544064130434787</v>
      </c>
    </row>
    <row r="4" spans="1:10" ht="12.75">
      <c r="A4" s="61" t="s">
        <v>19</v>
      </c>
      <c r="B4" s="62">
        <v>13015</v>
      </c>
      <c r="C4" s="78">
        <f>smkrpt_2002_out!M11</f>
        <v>71.17718304347822</v>
      </c>
      <c r="D4" s="79">
        <f t="shared" si="0"/>
        <v>63.562618509316735</v>
      </c>
      <c r="E4" s="79">
        <f t="shared" si="0"/>
        <v>55.948053975155254</v>
      </c>
      <c r="F4" s="79">
        <f t="shared" si="0"/>
        <v>48.333489440993766</v>
      </c>
      <c r="G4" s="79">
        <f t="shared" si="0"/>
        <v>40.71892490683228</v>
      </c>
      <c r="H4" s="79">
        <f t="shared" si="0"/>
        <v>33.1043603726708</v>
      </c>
      <c r="I4" s="79">
        <f t="shared" si="0"/>
        <v>25.48979583850931</v>
      </c>
      <c r="J4" s="80">
        <f>smkrpt_2009_out!M11</f>
        <v>17.87523130434782</v>
      </c>
    </row>
    <row r="5" spans="1:12" ht="12.75">
      <c r="A5" s="61" t="s">
        <v>20</v>
      </c>
      <c r="B5" s="62">
        <v>13045</v>
      </c>
      <c r="C5" s="78">
        <f>smkrpt_2002_out!M25</f>
        <v>0.06368385869565221</v>
      </c>
      <c r="D5" s="79">
        <f t="shared" si="0"/>
        <v>0.06463218633540377</v>
      </c>
      <c r="E5" s="79">
        <f t="shared" si="0"/>
        <v>0.06558051397515531</v>
      </c>
      <c r="F5" s="79">
        <f t="shared" si="0"/>
        <v>0.06652884161490687</v>
      </c>
      <c r="G5" s="79">
        <f t="shared" si="0"/>
        <v>0.06747716925465842</v>
      </c>
      <c r="H5" s="79">
        <f t="shared" si="0"/>
        <v>0.06842549689440998</v>
      </c>
      <c r="I5" s="79">
        <f t="shared" si="0"/>
        <v>0.06937382453416152</v>
      </c>
      <c r="J5" s="80">
        <f>smkrpt_2009_out!M25</f>
        <v>0.07032215217391308</v>
      </c>
      <c r="K5" s="243">
        <f>I1</f>
        <v>2008</v>
      </c>
      <c r="L5" s="244">
        <f>J1</f>
        <v>2009</v>
      </c>
    </row>
    <row r="6" spans="1:12" ht="12.75">
      <c r="A6" s="66" t="s">
        <v>5</v>
      </c>
      <c r="B6" s="62">
        <v>13057</v>
      </c>
      <c r="C6" s="78">
        <f>smkrpt_2002_out!M31</f>
        <v>0.20493163043478257</v>
      </c>
      <c r="D6" s="79">
        <f t="shared" si="0"/>
        <v>0.20748333850931674</v>
      </c>
      <c r="E6" s="79">
        <f t="shared" si="0"/>
        <v>0.21003504658385092</v>
      </c>
      <c r="F6" s="79">
        <f t="shared" si="0"/>
        <v>0.21258675465838509</v>
      </c>
      <c r="G6" s="79">
        <f t="shared" si="0"/>
        <v>0.21513846273291926</v>
      </c>
      <c r="H6" s="79">
        <f t="shared" si="0"/>
        <v>0.21769017080745343</v>
      </c>
      <c r="I6" s="79">
        <f t="shared" si="0"/>
        <v>0.2202418788819876</v>
      </c>
      <c r="J6" s="80">
        <f>smkrpt_2009_out!M31</f>
        <v>0.22279358695652177</v>
      </c>
      <c r="K6" s="157">
        <f>SUM(I6:I15,I17,I19:I20)</f>
        <v>51.454888931677004</v>
      </c>
      <c r="L6" s="157">
        <f>SUM(J6:J15,J17,J19:J20)</f>
        <v>51.76609709565217</v>
      </c>
    </row>
    <row r="7" spans="1:10" ht="12.75">
      <c r="A7" s="66" t="s">
        <v>6</v>
      </c>
      <c r="B7" s="62">
        <v>13063</v>
      </c>
      <c r="C7" s="78">
        <f>smkrpt_2002_out!M34</f>
        <v>0.2974519565217395</v>
      </c>
      <c r="D7" s="79">
        <f t="shared" si="0"/>
        <v>0.30483341614906856</v>
      </c>
      <c r="E7" s="79">
        <f t="shared" si="0"/>
        <v>0.3122148757763976</v>
      </c>
      <c r="F7" s="79">
        <f t="shared" si="0"/>
        <v>0.3195963354037267</v>
      </c>
      <c r="G7" s="79">
        <f t="shared" si="0"/>
        <v>0.32697779503105573</v>
      </c>
      <c r="H7" s="79">
        <f t="shared" si="0"/>
        <v>0.3343592546583848</v>
      </c>
      <c r="I7" s="79">
        <f t="shared" si="0"/>
        <v>0.34174071428571384</v>
      </c>
      <c r="J7" s="80">
        <f>smkrpt_2009_out!M34</f>
        <v>0.3491221739130429</v>
      </c>
    </row>
    <row r="8" spans="1:10" ht="12.75">
      <c r="A8" s="66" t="s">
        <v>7</v>
      </c>
      <c r="B8" s="62">
        <v>13067</v>
      </c>
      <c r="C8" s="78">
        <f>smkrpt_2002_out!M36</f>
        <v>12.896682608695656</v>
      </c>
      <c r="D8" s="79">
        <f t="shared" si="0"/>
        <v>12.739107608695655</v>
      </c>
      <c r="E8" s="79">
        <f t="shared" si="0"/>
        <v>12.581532608695655</v>
      </c>
      <c r="F8" s="79">
        <f t="shared" si="0"/>
        <v>12.423957608695654</v>
      </c>
      <c r="G8" s="79">
        <f t="shared" si="0"/>
        <v>12.266382608695654</v>
      </c>
      <c r="H8" s="79">
        <f t="shared" si="0"/>
        <v>12.108807608695653</v>
      </c>
      <c r="I8" s="79">
        <f t="shared" si="0"/>
        <v>11.951232608695653</v>
      </c>
      <c r="J8" s="80">
        <f>smkrpt_2009_out!M36</f>
        <v>11.793657608695652</v>
      </c>
    </row>
    <row r="9" spans="1:10" ht="12.75">
      <c r="A9" s="66" t="s">
        <v>8</v>
      </c>
      <c r="B9" s="62">
        <v>13077</v>
      </c>
      <c r="C9" s="78">
        <f>smkrpt_2002_out!M41</f>
        <v>23.457907499999994</v>
      </c>
      <c r="D9" s="79">
        <f t="shared" si="0"/>
        <v>24.61604133540372</v>
      </c>
      <c r="E9" s="79">
        <f t="shared" si="0"/>
        <v>25.774175170807446</v>
      </c>
      <c r="F9" s="79">
        <f t="shared" si="0"/>
        <v>26.932309006211174</v>
      </c>
      <c r="G9" s="79">
        <f t="shared" si="0"/>
        <v>28.0904428416149</v>
      </c>
      <c r="H9" s="79">
        <f t="shared" si="0"/>
        <v>29.24857667701863</v>
      </c>
      <c r="I9" s="79">
        <f t="shared" si="0"/>
        <v>30.406710512422354</v>
      </c>
      <c r="J9" s="80">
        <f>smkrpt_2009_out!M41</f>
        <v>31.56484434782608</v>
      </c>
    </row>
    <row r="10" spans="1:10" ht="12.75">
      <c r="A10" s="66" t="s">
        <v>9</v>
      </c>
      <c r="B10" s="62">
        <v>13089</v>
      </c>
      <c r="C10" s="78">
        <f>smkrpt_2002_out!M47</f>
        <v>0.48575717391304407</v>
      </c>
      <c r="D10" s="79">
        <f t="shared" si="0"/>
        <v>0.49125580745341657</v>
      </c>
      <c r="E10" s="79">
        <f t="shared" si="0"/>
        <v>0.49675444099378907</v>
      </c>
      <c r="F10" s="79">
        <f t="shared" si="0"/>
        <v>0.5022530745341616</v>
      </c>
      <c r="G10" s="79">
        <f t="shared" si="0"/>
        <v>0.5077517080745341</v>
      </c>
      <c r="H10" s="79">
        <f t="shared" si="0"/>
        <v>0.5132503416149066</v>
      </c>
      <c r="I10" s="79">
        <f t="shared" si="0"/>
        <v>0.5187489751552791</v>
      </c>
      <c r="J10" s="80">
        <f>smkrpt_2009_out!M47</f>
        <v>0.5242476086956516</v>
      </c>
    </row>
    <row r="11" spans="1:10" ht="12.75">
      <c r="A11" s="66" t="s">
        <v>10</v>
      </c>
      <c r="B11" s="62">
        <v>13097</v>
      </c>
      <c r="C11" s="78">
        <f>smkrpt_2002_out!M51</f>
        <v>0.057711108695652255</v>
      </c>
      <c r="D11" s="79">
        <f t="shared" si="0"/>
        <v>0.05844183695652182</v>
      </c>
      <c r="E11" s="79">
        <f t="shared" si="0"/>
        <v>0.059172565217391386</v>
      </c>
      <c r="F11" s="79">
        <f t="shared" si="0"/>
        <v>0.05990329347826095</v>
      </c>
      <c r="G11" s="79">
        <f t="shared" si="0"/>
        <v>0.06063402173913051</v>
      </c>
      <c r="H11" s="79">
        <f t="shared" si="0"/>
        <v>0.06136475000000007</v>
      </c>
      <c r="I11" s="79">
        <f t="shared" si="0"/>
        <v>0.06209547826086964</v>
      </c>
      <c r="J11" s="80">
        <f>smkrpt_2009_out!M51</f>
        <v>0.0628262065217392</v>
      </c>
    </row>
    <row r="12" spans="1:10" ht="12.75">
      <c r="A12" s="66" t="s">
        <v>11</v>
      </c>
      <c r="B12" s="62">
        <v>13113</v>
      </c>
      <c r="C12" s="78">
        <f>smkrpt_2002_out!M59</f>
        <v>0</v>
      </c>
      <c r="D12" s="79">
        <v>0</v>
      </c>
      <c r="E12" s="79">
        <v>0</v>
      </c>
      <c r="F12" s="79">
        <v>0</v>
      </c>
      <c r="G12" s="79">
        <v>0</v>
      </c>
      <c r="H12" s="79">
        <v>0</v>
      </c>
      <c r="I12" s="79">
        <v>0</v>
      </c>
      <c r="J12" s="80">
        <f>smkrpt_2009_out!M59</f>
        <v>0</v>
      </c>
    </row>
    <row r="13" spans="1:10" ht="12.75">
      <c r="A13" s="66" t="s">
        <v>12</v>
      </c>
      <c r="B13" s="62">
        <v>13117</v>
      </c>
      <c r="C13" s="78">
        <f>smkrpt_2002_out!M61</f>
        <v>0.12011250000000023</v>
      </c>
      <c r="D13" s="79">
        <f aca="true" t="shared" si="1" ref="D13:I18">-((($J13-$C13)/($J$1-$C$1))*($J$1-D$1)-$J13)</f>
        <v>0.12025391304347849</v>
      </c>
      <c r="E13" s="79">
        <f t="shared" si="1"/>
        <v>0.12039532608695673</v>
      </c>
      <c r="F13" s="79">
        <f t="shared" si="1"/>
        <v>0.12053673913043499</v>
      </c>
      <c r="G13" s="79">
        <f t="shared" si="1"/>
        <v>0.12067815217391323</v>
      </c>
      <c r="H13" s="79">
        <f t="shared" si="1"/>
        <v>0.12081956521739148</v>
      </c>
      <c r="I13" s="79">
        <f t="shared" si="1"/>
        <v>0.12096097826086973</v>
      </c>
      <c r="J13" s="80">
        <f>smkrpt_2009_out!M61</f>
        <v>0.12110239130434798</v>
      </c>
    </row>
    <row r="14" spans="1:10" ht="12.75">
      <c r="A14" s="66" t="s">
        <v>13</v>
      </c>
      <c r="B14" s="62">
        <v>13121</v>
      </c>
      <c r="C14" s="78">
        <f>smkrpt_2002_out!M63</f>
        <v>5.455358695652175</v>
      </c>
      <c r="D14" s="79">
        <f t="shared" si="1"/>
        <v>5.272379658385095</v>
      </c>
      <c r="E14" s="79">
        <f t="shared" si="1"/>
        <v>5.089400621118013</v>
      </c>
      <c r="F14" s="79">
        <f t="shared" si="1"/>
        <v>4.906421583850932</v>
      </c>
      <c r="G14" s="79">
        <f t="shared" si="1"/>
        <v>4.723442546583851</v>
      </c>
      <c r="H14" s="79">
        <f t="shared" si="1"/>
        <v>4.54046350931677</v>
      </c>
      <c r="I14" s="79">
        <f t="shared" si="1"/>
        <v>4.3574844720496895</v>
      </c>
      <c r="J14" s="80">
        <f>smkrpt_2009_out!M63</f>
        <v>4.174505434782608</v>
      </c>
    </row>
    <row r="15" spans="1:10" ht="12.75">
      <c r="A15" s="66" t="s">
        <v>14</v>
      </c>
      <c r="B15" s="62">
        <v>13135</v>
      </c>
      <c r="C15" s="78">
        <f>smkrpt_2002_out!M70</f>
        <v>0.08915109999999986</v>
      </c>
      <c r="D15" s="79">
        <f t="shared" si="1"/>
        <v>0.08931866770186322</v>
      </c>
      <c r="E15" s="79">
        <f t="shared" si="1"/>
        <v>0.08948623540372659</v>
      </c>
      <c r="F15" s="79">
        <f t="shared" si="1"/>
        <v>0.08965380310558996</v>
      </c>
      <c r="G15" s="79">
        <f t="shared" si="1"/>
        <v>0.08982137080745332</v>
      </c>
      <c r="H15" s="79">
        <f t="shared" si="1"/>
        <v>0.08998893850931669</v>
      </c>
      <c r="I15" s="79">
        <f t="shared" si="1"/>
        <v>0.09015650621118006</v>
      </c>
      <c r="J15" s="80">
        <f>smkrpt_2009_out!M70</f>
        <v>0.09032407391304342</v>
      </c>
    </row>
    <row r="16" spans="1:10" ht="12.75">
      <c r="A16" s="61" t="s">
        <v>21</v>
      </c>
      <c r="B16" s="62">
        <v>13139</v>
      </c>
      <c r="C16" s="78">
        <f>smkrpt_2002_out!M72</f>
        <v>0.29326076086956526</v>
      </c>
      <c r="D16" s="79">
        <f t="shared" si="1"/>
        <v>0.29338361801242235</v>
      </c>
      <c r="E16" s="79">
        <f t="shared" si="1"/>
        <v>0.29350647515527944</v>
      </c>
      <c r="F16" s="79">
        <f t="shared" si="1"/>
        <v>0.29362933229813654</v>
      </c>
      <c r="G16" s="79">
        <f t="shared" si="1"/>
        <v>0.2937521894409936</v>
      </c>
      <c r="H16" s="79">
        <f t="shared" si="1"/>
        <v>0.2938750465838507</v>
      </c>
      <c r="I16" s="79">
        <f t="shared" si="1"/>
        <v>0.2939979037267078</v>
      </c>
      <c r="J16" s="80">
        <f>smkrpt_2009_out!M72</f>
        <v>0.2941207608695649</v>
      </c>
    </row>
    <row r="17" spans="1:10" ht="12.75">
      <c r="A17" s="66" t="s">
        <v>15</v>
      </c>
      <c r="B17" s="62">
        <v>13151</v>
      </c>
      <c r="C17" s="78">
        <f>smkrpt_2002_out!M78</f>
        <v>6.441906521739125</v>
      </c>
      <c r="D17" s="79">
        <f t="shared" si="1"/>
        <v>5.918263354037262</v>
      </c>
      <c r="E17" s="79">
        <f t="shared" si="1"/>
        <v>5.394620186335398</v>
      </c>
      <c r="F17" s="79">
        <f t="shared" si="1"/>
        <v>4.8709770186335355</v>
      </c>
      <c r="G17" s="79">
        <f t="shared" si="1"/>
        <v>4.347333850931673</v>
      </c>
      <c r="H17" s="79">
        <f t="shared" si="1"/>
        <v>3.8236906832298097</v>
      </c>
      <c r="I17" s="79">
        <f t="shared" si="1"/>
        <v>3.3000475155279467</v>
      </c>
      <c r="J17" s="80">
        <f>smkrpt_2009_out!M78</f>
        <v>2.776404347826084</v>
      </c>
    </row>
    <row r="18" spans="1:10" ht="12.75">
      <c r="A18" s="61" t="s">
        <v>22</v>
      </c>
      <c r="B18" s="62">
        <v>13217</v>
      </c>
      <c r="C18" s="78">
        <f>smkrpt_2002_out!M110</f>
        <v>0.003100679347826086</v>
      </c>
      <c r="D18" s="79">
        <f t="shared" si="1"/>
        <v>0.0031240962732919245</v>
      </c>
      <c r="E18" s="79">
        <f t="shared" si="1"/>
        <v>0.003147513198757763</v>
      </c>
      <c r="F18" s="79">
        <f t="shared" si="1"/>
        <v>0.0031709301242236016</v>
      </c>
      <c r="G18" s="79">
        <f t="shared" si="1"/>
        <v>0.0031943470496894407</v>
      </c>
      <c r="H18" s="79">
        <f t="shared" si="1"/>
        <v>0.0032177639751552792</v>
      </c>
      <c r="I18" s="79">
        <f t="shared" si="1"/>
        <v>0.003241180900621118</v>
      </c>
      <c r="J18" s="80">
        <f>smkrpt_2009_out!M110</f>
        <v>0.0032645978260869564</v>
      </c>
    </row>
    <row r="19" spans="1:10" ht="12.75">
      <c r="A19" s="66" t="s">
        <v>16</v>
      </c>
      <c r="B19" s="62">
        <v>13223</v>
      </c>
      <c r="C19" s="78">
        <f>smkrpt_2002_out!M113</f>
        <v>0</v>
      </c>
      <c r="D19" s="79">
        <v>0</v>
      </c>
      <c r="E19" s="79">
        <v>0</v>
      </c>
      <c r="F19" s="79">
        <v>0</v>
      </c>
      <c r="G19" s="79">
        <v>0</v>
      </c>
      <c r="H19" s="79">
        <v>0</v>
      </c>
      <c r="I19" s="79">
        <v>0</v>
      </c>
      <c r="J19" s="80">
        <f>smkrpt_2009_out!M113</f>
        <v>0</v>
      </c>
    </row>
    <row r="20" spans="1:10" ht="12.75">
      <c r="A20" s="66" t="s">
        <v>17</v>
      </c>
      <c r="B20" s="62">
        <v>13247</v>
      </c>
      <c r="C20" s="78">
        <f>smkrpt_2002_out!M125</f>
        <v>0.08066915217391309</v>
      </c>
      <c r="D20" s="79">
        <f aca="true" t="shared" si="2" ref="D20:I22">-((($J20-$C20)/($J$1-$C$1))*($J$1-D$1)-$J20)</f>
        <v>0.08146917546583857</v>
      </c>
      <c r="E20" s="79">
        <f t="shared" si="2"/>
        <v>0.08226919875776405</v>
      </c>
      <c r="F20" s="79">
        <f t="shared" si="2"/>
        <v>0.08306922204968953</v>
      </c>
      <c r="G20" s="79">
        <f t="shared" si="2"/>
        <v>0.083869245341615</v>
      </c>
      <c r="H20" s="79">
        <f t="shared" si="2"/>
        <v>0.08466926863354048</v>
      </c>
      <c r="I20" s="79">
        <f t="shared" si="2"/>
        <v>0.08546929192546596</v>
      </c>
      <c r="J20" s="80">
        <f>smkrpt_2009_out!M125</f>
        <v>0.08626931521739144</v>
      </c>
    </row>
    <row r="21" spans="1:10" ht="12.75">
      <c r="A21" s="61" t="s">
        <v>23</v>
      </c>
      <c r="B21" s="62">
        <v>13255</v>
      </c>
      <c r="C21" s="78">
        <f>smkrpt_2002_out!M129</f>
        <v>0.004781722826086954</v>
      </c>
      <c r="D21" s="79">
        <f t="shared" si="2"/>
        <v>0.0048441531055900605</v>
      </c>
      <c r="E21" s="79">
        <f t="shared" si="2"/>
        <v>0.004906583385093167</v>
      </c>
      <c r="F21" s="79">
        <f t="shared" si="2"/>
        <v>0.004969013664596274</v>
      </c>
      <c r="G21" s="79">
        <f t="shared" si="2"/>
        <v>0.005031443944099381</v>
      </c>
      <c r="H21" s="79">
        <f t="shared" si="2"/>
        <v>0.005093874223602488</v>
      </c>
      <c r="I21" s="79">
        <f t="shared" si="2"/>
        <v>0.005156304503105595</v>
      </c>
      <c r="J21" s="80">
        <f>smkrpt_2009_out!M129</f>
        <v>0.005218734782608702</v>
      </c>
    </row>
    <row r="22" spans="1:10" ht="13.5" thickBot="1">
      <c r="A22" s="67" t="s">
        <v>24</v>
      </c>
      <c r="B22" s="68">
        <v>13297</v>
      </c>
      <c r="C22" s="81">
        <f>smkrpt_2002_out!M150</f>
        <v>0.010877000000000019</v>
      </c>
      <c r="D22" s="82">
        <f t="shared" si="2"/>
        <v>0.06875881055900623</v>
      </c>
      <c r="E22" s="82">
        <f t="shared" si="2"/>
        <v>0.12664062111801244</v>
      </c>
      <c r="F22" s="82">
        <f t="shared" si="2"/>
        <v>0.18452243167701862</v>
      </c>
      <c r="G22" s="82">
        <f t="shared" si="2"/>
        <v>0.24240424223602483</v>
      </c>
      <c r="H22" s="82">
        <f t="shared" si="2"/>
        <v>0.300286052795031</v>
      </c>
      <c r="I22" s="82">
        <f t="shared" si="2"/>
        <v>0.3581678633540372</v>
      </c>
      <c r="J22" s="83">
        <f>smkrpt_2009_out!M150</f>
        <v>0.4160496739130434</v>
      </c>
    </row>
    <row r="23" spans="1:10" ht="12.75">
      <c r="A23" s="72" t="s">
        <v>290</v>
      </c>
      <c r="B23" s="73"/>
      <c r="C23" s="74">
        <f>SUM(C3:C22)</f>
        <v>121.20033143695649</v>
      </c>
      <c r="D23" s="75">
        <f aca="true" t="shared" si="3" ref="D23:I23">SUM(D3:D22)</f>
        <v>113.95681908322977</v>
      </c>
      <c r="E23" s="75">
        <f t="shared" si="3"/>
        <v>106.71330672950307</v>
      </c>
      <c r="F23" s="75">
        <f t="shared" si="3"/>
        <v>99.46979437577636</v>
      </c>
      <c r="G23" s="75">
        <f t="shared" si="3"/>
        <v>92.22628202204967</v>
      </c>
      <c r="H23" s="75">
        <f t="shared" si="3"/>
        <v>84.98276966832297</v>
      </c>
      <c r="I23" s="75">
        <f t="shared" si="3"/>
        <v>77.73925731459626</v>
      </c>
      <c r="J23" s="74">
        <f>SUM(J3:J22)</f>
        <v>70.49574496086953</v>
      </c>
    </row>
    <row r="24" ht="13.5" thickBot="1"/>
    <row r="25" spans="1:10" ht="12.75">
      <c r="A25" s="296" t="s">
        <v>26</v>
      </c>
      <c r="B25" s="55"/>
      <c r="C25" s="56">
        <v>2002</v>
      </c>
      <c r="D25" s="298">
        <f aca="true" t="shared" si="4" ref="D25:I25">C25+1</f>
        <v>2003</v>
      </c>
      <c r="E25" s="298">
        <f t="shared" si="4"/>
        <v>2004</v>
      </c>
      <c r="F25" s="298">
        <f t="shared" si="4"/>
        <v>2005</v>
      </c>
      <c r="G25" s="298">
        <f t="shared" si="4"/>
        <v>2006</v>
      </c>
      <c r="H25" s="298">
        <f t="shared" si="4"/>
        <v>2007</v>
      </c>
      <c r="I25" s="298">
        <f t="shared" si="4"/>
        <v>2008</v>
      </c>
      <c r="J25" s="57">
        <v>2009</v>
      </c>
    </row>
    <row r="26" spans="1:10" ht="12.75">
      <c r="A26" s="297"/>
      <c r="B26" s="58" t="s">
        <v>286</v>
      </c>
      <c r="C26" s="59" t="s">
        <v>2</v>
      </c>
      <c r="D26" s="299"/>
      <c r="E26" s="299"/>
      <c r="F26" s="299"/>
      <c r="G26" s="299"/>
      <c r="H26" s="299"/>
      <c r="I26" s="299"/>
      <c r="J26" s="60" t="s">
        <v>2</v>
      </c>
    </row>
    <row r="27" spans="1:10" ht="12.75">
      <c r="A27" s="61" t="s">
        <v>18</v>
      </c>
      <c r="B27" s="62">
        <v>13013</v>
      </c>
      <c r="C27" s="78">
        <f>smkrpt_2002_out!N10</f>
        <v>0.021578750000000042</v>
      </c>
      <c r="D27" s="79">
        <f aca="true" t="shared" si="5" ref="D27:I35">-((($J27-$C27)/($J$1-$C$1))*($J$1-D$1)-$J27)</f>
        <v>0.019371830590062148</v>
      </c>
      <c r="E27" s="79">
        <f t="shared" si="5"/>
        <v>0.017164911180124257</v>
      </c>
      <c r="F27" s="79">
        <f t="shared" si="5"/>
        <v>0.014957991770186366</v>
      </c>
      <c r="G27" s="79">
        <f t="shared" si="5"/>
        <v>0.012751072360248472</v>
      </c>
      <c r="H27" s="79">
        <f t="shared" si="5"/>
        <v>0.010544152950310581</v>
      </c>
      <c r="I27" s="79">
        <f t="shared" si="5"/>
        <v>0.008337233540372689</v>
      </c>
      <c r="J27" s="80">
        <f>smkrpt_2009_out!N10</f>
        <v>0.006130314130434797</v>
      </c>
    </row>
    <row r="28" spans="1:10" ht="12.75">
      <c r="A28" s="61" t="s">
        <v>19</v>
      </c>
      <c r="B28" s="62">
        <v>13015</v>
      </c>
      <c r="C28" s="78">
        <f>smkrpt_2002_out!N11</f>
        <v>1.3143064130434778</v>
      </c>
      <c r="D28" s="79">
        <f t="shared" si="5"/>
        <v>1.3291381832298133</v>
      </c>
      <c r="E28" s="79">
        <f t="shared" si="5"/>
        <v>1.3439699534161484</v>
      </c>
      <c r="F28" s="79">
        <f t="shared" si="5"/>
        <v>1.3588017236024839</v>
      </c>
      <c r="G28" s="79">
        <f t="shared" si="5"/>
        <v>1.3736334937888193</v>
      </c>
      <c r="H28" s="79">
        <f t="shared" si="5"/>
        <v>1.3884652639751547</v>
      </c>
      <c r="I28" s="79">
        <f t="shared" si="5"/>
        <v>1.4032970341614899</v>
      </c>
      <c r="J28" s="80">
        <f>smkrpt_2009_out!N11</f>
        <v>1.4181288043478253</v>
      </c>
    </row>
    <row r="29" spans="1:10" ht="12.75">
      <c r="A29" s="61" t="s">
        <v>20</v>
      </c>
      <c r="B29" s="62">
        <v>13045</v>
      </c>
      <c r="C29" s="78">
        <f>smkrpt_2002_out!N25</f>
        <v>0.8437969565217395</v>
      </c>
      <c r="D29" s="79">
        <f t="shared" si="5"/>
        <v>0.8528250621118014</v>
      </c>
      <c r="E29" s="79">
        <f t="shared" si="5"/>
        <v>0.8618531677018635</v>
      </c>
      <c r="F29" s="79">
        <f t="shared" si="5"/>
        <v>0.8708812732919254</v>
      </c>
      <c r="G29" s="79">
        <f t="shared" si="5"/>
        <v>0.8799093788819875</v>
      </c>
      <c r="H29" s="79">
        <f t="shared" si="5"/>
        <v>0.8889374844720495</v>
      </c>
      <c r="I29" s="79">
        <f t="shared" si="5"/>
        <v>0.8979655900621115</v>
      </c>
      <c r="J29" s="80">
        <f>smkrpt_2009_out!N25</f>
        <v>0.9069936956521735</v>
      </c>
    </row>
    <row r="30" spans="1:10" ht="12.75">
      <c r="A30" s="66" t="s">
        <v>5</v>
      </c>
      <c r="B30" s="62">
        <v>13057</v>
      </c>
      <c r="C30" s="78">
        <f>smkrpt_2002_out!N31</f>
        <v>0.12682934782608707</v>
      </c>
      <c r="D30" s="79">
        <f t="shared" si="5"/>
        <v>0.12806329192546595</v>
      </c>
      <c r="E30" s="79">
        <f t="shared" si="5"/>
        <v>0.1292972360248448</v>
      </c>
      <c r="F30" s="79">
        <f t="shared" si="5"/>
        <v>0.13053118012422368</v>
      </c>
      <c r="G30" s="79">
        <f t="shared" si="5"/>
        <v>0.13176512422360254</v>
      </c>
      <c r="H30" s="79">
        <f t="shared" si="5"/>
        <v>0.13299906832298142</v>
      </c>
      <c r="I30" s="79">
        <f t="shared" si="5"/>
        <v>0.13423301242236027</v>
      </c>
      <c r="J30" s="80">
        <f>smkrpt_2009_out!N31</f>
        <v>0.13546695652173915</v>
      </c>
    </row>
    <row r="31" spans="1:10" ht="12.75">
      <c r="A31" s="66" t="s">
        <v>6</v>
      </c>
      <c r="B31" s="62">
        <v>13063</v>
      </c>
      <c r="C31" s="78">
        <f>smkrpt_2002_out!N34</f>
        <v>1.2934010869565236</v>
      </c>
      <c r="D31" s="79">
        <f t="shared" si="5"/>
        <v>1.2714152173913056</v>
      </c>
      <c r="E31" s="79">
        <f t="shared" si="5"/>
        <v>1.2494293478260878</v>
      </c>
      <c r="F31" s="79">
        <f t="shared" si="5"/>
        <v>1.2274434782608699</v>
      </c>
      <c r="G31" s="79">
        <f t="shared" si="5"/>
        <v>1.205457608695652</v>
      </c>
      <c r="H31" s="79">
        <f t="shared" si="5"/>
        <v>1.1834717391304341</v>
      </c>
      <c r="I31" s="79">
        <f t="shared" si="5"/>
        <v>1.1614858695652164</v>
      </c>
      <c r="J31" s="80">
        <f>smkrpt_2009_out!N34</f>
        <v>1.1394999999999984</v>
      </c>
    </row>
    <row r="32" spans="1:10" ht="12.75">
      <c r="A32" s="66" t="s">
        <v>7</v>
      </c>
      <c r="B32" s="62">
        <v>13067</v>
      </c>
      <c r="C32" s="78">
        <f>smkrpt_2002_out!N36</f>
        <v>0.8952482608695649</v>
      </c>
      <c r="D32" s="79">
        <f t="shared" si="5"/>
        <v>0.8985147981366456</v>
      </c>
      <c r="E32" s="79">
        <f t="shared" si="5"/>
        <v>0.9017813354037263</v>
      </c>
      <c r="F32" s="79">
        <f t="shared" si="5"/>
        <v>0.905047872670807</v>
      </c>
      <c r="G32" s="79">
        <f t="shared" si="5"/>
        <v>0.9083144099378877</v>
      </c>
      <c r="H32" s="79">
        <f t="shared" si="5"/>
        <v>0.9115809472049684</v>
      </c>
      <c r="I32" s="79">
        <f t="shared" si="5"/>
        <v>0.9148474844720491</v>
      </c>
      <c r="J32" s="80">
        <f>smkrpt_2009_out!N36</f>
        <v>0.9181140217391298</v>
      </c>
    </row>
    <row r="33" spans="1:10" ht="12.75">
      <c r="A33" s="66" t="s">
        <v>8</v>
      </c>
      <c r="B33" s="62">
        <v>13077</v>
      </c>
      <c r="C33" s="78">
        <f>smkrpt_2002_out!N41</f>
        <v>0.6252365217391308</v>
      </c>
      <c r="D33" s="79">
        <f t="shared" si="5"/>
        <v>0.6108061024844724</v>
      </c>
      <c r="E33" s="79">
        <f t="shared" si="5"/>
        <v>0.5963756832298139</v>
      </c>
      <c r="F33" s="79">
        <f t="shared" si="5"/>
        <v>0.5819452639751556</v>
      </c>
      <c r="G33" s="79">
        <f t="shared" si="5"/>
        <v>0.5675148447204971</v>
      </c>
      <c r="H33" s="79">
        <f t="shared" si="5"/>
        <v>0.5530844254658387</v>
      </c>
      <c r="I33" s="79">
        <f t="shared" si="5"/>
        <v>0.5386540062111802</v>
      </c>
      <c r="J33" s="80">
        <f>smkrpt_2009_out!N41</f>
        <v>0.5242235869565218</v>
      </c>
    </row>
    <row r="34" spans="1:10" ht="12.75">
      <c r="A34" s="66" t="s">
        <v>9</v>
      </c>
      <c r="B34" s="62">
        <v>13089</v>
      </c>
      <c r="C34" s="78">
        <f>smkrpt_2002_out!N47</f>
        <v>4.630688043478267</v>
      </c>
      <c r="D34" s="79">
        <f t="shared" si="5"/>
        <v>4.5215866459627385</v>
      </c>
      <c r="E34" s="79">
        <f t="shared" si="5"/>
        <v>4.412485248447209</v>
      </c>
      <c r="F34" s="79">
        <f t="shared" si="5"/>
        <v>4.30338385093168</v>
      </c>
      <c r="G34" s="79">
        <f t="shared" si="5"/>
        <v>4.19428245341615</v>
      </c>
      <c r="H34" s="79">
        <f t="shared" si="5"/>
        <v>4.085181055900621</v>
      </c>
      <c r="I34" s="79">
        <f t="shared" si="5"/>
        <v>3.976079658385092</v>
      </c>
      <c r="J34" s="80">
        <f>smkrpt_2009_out!N47</f>
        <v>3.866978260869563</v>
      </c>
    </row>
    <row r="35" spans="1:10" ht="12.75">
      <c r="A35" s="66" t="s">
        <v>10</v>
      </c>
      <c r="B35" s="62">
        <v>13097</v>
      </c>
      <c r="C35" s="78">
        <f>smkrpt_2002_out!N51</f>
        <v>0.07889300000000002</v>
      </c>
      <c r="D35" s="79">
        <f t="shared" si="5"/>
        <v>0.08020854658385096</v>
      </c>
      <c r="E35" s="79">
        <f t="shared" si="5"/>
        <v>0.0815240931677019</v>
      </c>
      <c r="F35" s="79">
        <f t="shared" si="5"/>
        <v>0.08283963975155284</v>
      </c>
      <c r="G35" s="79">
        <f t="shared" si="5"/>
        <v>0.0841551863354038</v>
      </c>
      <c r="H35" s="79">
        <f t="shared" si="5"/>
        <v>0.08547073291925474</v>
      </c>
      <c r="I35" s="79">
        <f t="shared" si="5"/>
        <v>0.08678627950310568</v>
      </c>
      <c r="J35" s="80">
        <f>smkrpt_2009_out!N51</f>
        <v>0.08810182608695662</v>
      </c>
    </row>
    <row r="36" spans="1:10" ht="12.75">
      <c r="A36" s="66" t="s">
        <v>11</v>
      </c>
      <c r="B36" s="62">
        <v>13113</v>
      </c>
      <c r="C36" s="78">
        <f>smkrpt_2002_out!N59</f>
        <v>0</v>
      </c>
      <c r="D36" s="79">
        <v>0</v>
      </c>
      <c r="E36" s="79">
        <v>0</v>
      </c>
      <c r="F36" s="79">
        <v>0</v>
      </c>
      <c r="G36" s="79">
        <v>0</v>
      </c>
      <c r="H36" s="79">
        <v>0</v>
      </c>
      <c r="I36" s="79">
        <v>0</v>
      </c>
      <c r="J36" s="80">
        <f>smkrpt_2009_out!N59</f>
        <v>0</v>
      </c>
    </row>
    <row r="37" spans="1:10" ht="12.75">
      <c r="A37" s="66" t="s">
        <v>12</v>
      </c>
      <c r="B37" s="62">
        <v>13117</v>
      </c>
      <c r="C37" s="78">
        <f>smkrpt_2002_out!N61</f>
        <v>0.48384000000000055</v>
      </c>
      <c r="D37" s="79">
        <f aca="true" t="shared" si="6" ref="D37:I42">-((($J37-$C37)/($J$1-$C$1))*($J$1-D$1)-$J37)</f>
        <v>0.4881257142857147</v>
      </c>
      <c r="E37" s="79">
        <f t="shared" si="6"/>
        <v>0.49241142857142894</v>
      </c>
      <c r="F37" s="79">
        <f t="shared" si="6"/>
        <v>0.49669714285714317</v>
      </c>
      <c r="G37" s="79">
        <f t="shared" si="6"/>
        <v>0.5009828571428574</v>
      </c>
      <c r="H37" s="79">
        <f t="shared" si="6"/>
        <v>0.5052685714285715</v>
      </c>
      <c r="I37" s="79">
        <f t="shared" si="6"/>
        <v>0.5095542857142857</v>
      </c>
      <c r="J37" s="80">
        <f>smkrpt_2009_out!N61</f>
        <v>0.51384</v>
      </c>
    </row>
    <row r="38" spans="1:10" ht="12.75">
      <c r="A38" s="66" t="s">
        <v>13</v>
      </c>
      <c r="B38" s="62">
        <v>13121</v>
      </c>
      <c r="C38" s="78">
        <f>smkrpt_2002_out!N63</f>
        <v>5.4345880434782545</v>
      </c>
      <c r="D38" s="79">
        <f t="shared" si="6"/>
        <v>5.276707608695647</v>
      </c>
      <c r="E38" s="79">
        <f t="shared" si="6"/>
        <v>5.118827173913038</v>
      </c>
      <c r="F38" s="79">
        <f t="shared" si="6"/>
        <v>4.9609467391304305</v>
      </c>
      <c r="G38" s="79">
        <f t="shared" si="6"/>
        <v>4.803066304347823</v>
      </c>
      <c r="H38" s="79">
        <f t="shared" si="6"/>
        <v>4.645185869565215</v>
      </c>
      <c r="I38" s="79">
        <f t="shared" si="6"/>
        <v>4.4873054347826065</v>
      </c>
      <c r="J38" s="80">
        <f>smkrpt_2009_out!N63</f>
        <v>4.329424999999999</v>
      </c>
    </row>
    <row r="39" spans="1:10" ht="12.75">
      <c r="A39" s="66" t="s">
        <v>14</v>
      </c>
      <c r="B39" s="62">
        <v>13135</v>
      </c>
      <c r="C39" s="78">
        <f>smkrpt_2002_out!N70</f>
        <v>0.13429999999999978</v>
      </c>
      <c r="D39" s="79">
        <f t="shared" si="6"/>
        <v>0.13972857142857123</v>
      </c>
      <c r="E39" s="79">
        <f t="shared" si="6"/>
        <v>0.14515714285714268</v>
      </c>
      <c r="F39" s="79">
        <f t="shared" si="6"/>
        <v>0.15058571428571413</v>
      </c>
      <c r="G39" s="79">
        <f t="shared" si="6"/>
        <v>0.15601428571428558</v>
      </c>
      <c r="H39" s="79">
        <f t="shared" si="6"/>
        <v>0.16144285714285703</v>
      </c>
      <c r="I39" s="79">
        <f t="shared" si="6"/>
        <v>0.16687142857142848</v>
      </c>
      <c r="J39" s="80">
        <f>smkrpt_2009_out!N70</f>
        <v>0.17229999999999993</v>
      </c>
    </row>
    <row r="40" spans="1:10" ht="12.75">
      <c r="A40" s="61" t="s">
        <v>21</v>
      </c>
      <c r="B40" s="62">
        <v>13139</v>
      </c>
      <c r="C40" s="78">
        <f>smkrpt_2002_out!N72</f>
        <v>0.700867934782609</v>
      </c>
      <c r="D40" s="79">
        <f t="shared" si="6"/>
        <v>0.6659343167701866</v>
      </c>
      <c r="E40" s="79">
        <f t="shared" si="6"/>
        <v>0.631000698757764</v>
      </c>
      <c r="F40" s="79">
        <f t="shared" si="6"/>
        <v>0.5960670807453414</v>
      </c>
      <c r="G40" s="79">
        <f t="shared" si="6"/>
        <v>0.561133462732919</v>
      </c>
      <c r="H40" s="79">
        <f t="shared" si="6"/>
        <v>0.5261998447204965</v>
      </c>
      <c r="I40" s="79">
        <f t="shared" si="6"/>
        <v>0.49126622670807396</v>
      </c>
      <c r="J40" s="80">
        <f>smkrpt_2009_out!N72</f>
        <v>0.45633260869565145</v>
      </c>
    </row>
    <row r="41" spans="1:10" ht="12.75">
      <c r="A41" s="66" t="s">
        <v>15</v>
      </c>
      <c r="B41" s="62">
        <v>13151</v>
      </c>
      <c r="C41" s="78">
        <f>smkrpt_2002_out!N78</f>
        <v>1.335001086956519</v>
      </c>
      <c r="D41" s="79">
        <f t="shared" si="6"/>
        <v>1.3505439440993763</v>
      </c>
      <c r="E41" s="79">
        <f t="shared" si="6"/>
        <v>1.3660868012422338</v>
      </c>
      <c r="F41" s="79">
        <f t="shared" si="6"/>
        <v>1.381629658385091</v>
      </c>
      <c r="G41" s="79">
        <f t="shared" si="6"/>
        <v>1.3971725155279486</v>
      </c>
      <c r="H41" s="79">
        <f t="shared" si="6"/>
        <v>1.412715372670806</v>
      </c>
      <c r="I41" s="79">
        <f t="shared" si="6"/>
        <v>1.4282582298136635</v>
      </c>
      <c r="J41" s="80">
        <f>smkrpt_2009_out!N78</f>
        <v>1.4438010869565208</v>
      </c>
    </row>
    <row r="42" spans="1:10" ht="12.75">
      <c r="A42" s="61" t="s">
        <v>22</v>
      </c>
      <c r="B42" s="62">
        <v>13217</v>
      </c>
      <c r="C42" s="78">
        <f>smkrpt_2002_out!N110</f>
        <v>2.0143999999999975</v>
      </c>
      <c r="D42" s="79">
        <f t="shared" si="6"/>
        <v>2.093242857142856</v>
      </c>
      <c r="E42" s="79">
        <f t="shared" si="6"/>
        <v>2.1720857142857137</v>
      </c>
      <c r="F42" s="79">
        <f t="shared" si="6"/>
        <v>2.250928571428572</v>
      </c>
      <c r="G42" s="79">
        <f t="shared" si="6"/>
        <v>2.3297714285714304</v>
      </c>
      <c r="H42" s="79">
        <f t="shared" si="6"/>
        <v>2.4086142857142887</v>
      </c>
      <c r="I42" s="79">
        <f t="shared" si="6"/>
        <v>2.4874571428571466</v>
      </c>
      <c r="J42" s="80">
        <f>smkrpt_2009_out!N110</f>
        <v>2.566300000000005</v>
      </c>
    </row>
    <row r="43" spans="1:10" ht="12.75">
      <c r="A43" s="66" t="s">
        <v>16</v>
      </c>
      <c r="B43" s="62">
        <v>13223</v>
      </c>
      <c r="C43" s="78">
        <f>smkrpt_2002_out!N113</f>
        <v>0</v>
      </c>
      <c r="D43" s="79">
        <v>0</v>
      </c>
      <c r="E43" s="79">
        <v>0</v>
      </c>
      <c r="F43" s="79">
        <v>0</v>
      </c>
      <c r="G43" s="79">
        <v>0</v>
      </c>
      <c r="H43" s="79">
        <v>0</v>
      </c>
      <c r="I43" s="79">
        <v>0</v>
      </c>
      <c r="J43" s="80">
        <f>smkrpt_2009_out!N113</f>
        <v>0</v>
      </c>
    </row>
    <row r="44" spans="1:10" ht="12.75">
      <c r="A44" s="66" t="s">
        <v>17</v>
      </c>
      <c r="B44" s="62">
        <v>13247</v>
      </c>
      <c r="C44" s="78">
        <f>smkrpt_2002_out!N125</f>
        <v>0.44007010869565144</v>
      </c>
      <c r="D44" s="79">
        <f aca="true" t="shared" si="7" ref="D44:I46">-((($J44-$C44)/($J$1-$C$1))*($J$1-D$1)-$J44)</f>
        <v>0.4526729503105582</v>
      </c>
      <c r="E44" s="79">
        <f t="shared" si="7"/>
        <v>0.46527579192546503</v>
      </c>
      <c r="F44" s="79">
        <f t="shared" si="7"/>
        <v>0.47787863354037186</v>
      </c>
      <c r="G44" s="79">
        <f t="shared" si="7"/>
        <v>0.4904814751552786</v>
      </c>
      <c r="H44" s="79">
        <f t="shared" si="7"/>
        <v>0.5030843167701854</v>
      </c>
      <c r="I44" s="79">
        <f t="shared" si="7"/>
        <v>0.5156871583850923</v>
      </c>
      <c r="J44" s="80">
        <f>smkrpt_2009_out!N125</f>
        <v>0.528289999999999</v>
      </c>
    </row>
    <row r="45" spans="1:10" ht="12.75">
      <c r="A45" s="61" t="s">
        <v>23</v>
      </c>
      <c r="B45" s="62">
        <v>13255</v>
      </c>
      <c r="C45" s="78">
        <f>smkrpt_2002_out!N129</f>
        <v>0.17872999999999992</v>
      </c>
      <c r="D45" s="79">
        <f t="shared" si="7"/>
        <v>0.17692857142857132</v>
      </c>
      <c r="E45" s="79">
        <f t="shared" si="7"/>
        <v>0.17512714285714273</v>
      </c>
      <c r="F45" s="79">
        <f t="shared" si="7"/>
        <v>0.17332571428571414</v>
      </c>
      <c r="G45" s="79">
        <f t="shared" si="7"/>
        <v>0.17152428571428555</v>
      </c>
      <c r="H45" s="79">
        <f t="shared" si="7"/>
        <v>0.16972285714285695</v>
      </c>
      <c r="I45" s="79">
        <f t="shared" si="7"/>
        <v>0.16792142857142836</v>
      </c>
      <c r="J45" s="80">
        <f>smkrpt_2009_out!N129</f>
        <v>0.16611999999999977</v>
      </c>
    </row>
    <row r="46" spans="1:10" ht="13.5" thickBot="1">
      <c r="A46" s="67" t="s">
        <v>24</v>
      </c>
      <c r="B46" s="68">
        <v>13297</v>
      </c>
      <c r="C46" s="81">
        <f>smkrpt_2002_out!N150</f>
        <v>0.3146061956521735</v>
      </c>
      <c r="D46" s="82">
        <f t="shared" si="7"/>
        <v>0.30544575465838475</v>
      </c>
      <c r="E46" s="82">
        <f t="shared" si="7"/>
        <v>0.296285313664596</v>
      </c>
      <c r="F46" s="82">
        <f t="shared" si="7"/>
        <v>0.2871248726708072</v>
      </c>
      <c r="G46" s="82">
        <f t="shared" si="7"/>
        <v>0.27796443167701845</v>
      </c>
      <c r="H46" s="82">
        <f t="shared" si="7"/>
        <v>0.26880399068322963</v>
      </c>
      <c r="I46" s="82">
        <f t="shared" si="7"/>
        <v>0.25964354968944087</v>
      </c>
      <c r="J46" s="83">
        <f>smkrpt_2009_out!N150</f>
        <v>0.2504831086956521</v>
      </c>
    </row>
    <row r="47" spans="1:10" ht="12.75">
      <c r="A47" s="72" t="s">
        <v>291</v>
      </c>
      <c r="B47" s="73"/>
      <c r="C47" s="74">
        <f>SUM(C27:C46)</f>
        <v>20.86638175</v>
      </c>
      <c r="D47" s="75">
        <f aca="true" t="shared" si="8" ref="D47:J47">SUM(D27:D46)</f>
        <v>20.66125996723602</v>
      </c>
      <c r="E47" s="75">
        <f t="shared" si="8"/>
        <v>20.456138184472046</v>
      </c>
      <c r="F47" s="75">
        <f t="shared" si="8"/>
        <v>20.251016401708075</v>
      </c>
      <c r="G47" s="75">
        <f t="shared" si="8"/>
        <v>20.04589461894409</v>
      </c>
      <c r="H47" s="75">
        <f t="shared" si="8"/>
        <v>19.840772836180122</v>
      </c>
      <c r="I47" s="75">
        <f t="shared" si="8"/>
        <v>19.63565105341614</v>
      </c>
      <c r="J47" s="74">
        <f t="shared" si="8"/>
        <v>19.430529270652166</v>
      </c>
    </row>
    <row r="48" spans="1:10" ht="12.75">
      <c r="A48" s="72"/>
      <c r="B48" s="73"/>
      <c r="C48" s="76"/>
      <c r="D48" s="77"/>
      <c r="E48" s="77"/>
      <c r="F48" s="77"/>
      <c r="G48" s="77"/>
      <c r="H48" s="77"/>
      <c r="I48" s="77"/>
      <c r="J48" s="76"/>
    </row>
  </sheetData>
  <mergeCells count="14">
    <mergeCell ref="G1:G2"/>
    <mergeCell ref="H1:H2"/>
    <mergeCell ref="I1:I2"/>
    <mergeCell ref="A25:A26"/>
    <mergeCell ref="D25:D26"/>
    <mergeCell ref="E25:E26"/>
    <mergeCell ref="F25:F26"/>
    <mergeCell ref="G25:G26"/>
    <mergeCell ref="H25:H26"/>
    <mergeCell ref="I25:I26"/>
    <mergeCell ref="A1:A2"/>
    <mergeCell ref="D1:D2"/>
    <mergeCell ref="E1:E2"/>
    <mergeCell ref="F1:F2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">
      <selection activeCell="A1" sqref="A1:A2"/>
    </sheetView>
  </sheetViews>
  <sheetFormatPr defaultColWidth="9.140625" defaultRowHeight="12.75"/>
  <cols>
    <col min="1" max="16384" width="8.8515625" style="0" customWidth="1"/>
  </cols>
  <sheetData>
    <row r="1" spans="1:10" ht="12.75">
      <c r="A1" s="296" t="s">
        <v>36</v>
      </c>
      <c r="B1" s="55"/>
      <c r="C1" s="56">
        <v>2002</v>
      </c>
      <c r="D1" s="298">
        <v>2003</v>
      </c>
      <c r="E1" s="298">
        <v>2004</v>
      </c>
      <c r="F1" s="298">
        <v>2005</v>
      </c>
      <c r="G1" s="298">
        <v>2006</v>
      </c>
      <c r="H1" s="298">
        <v>2007</v>
      </c>
      <c r="I1" s="298">
        <v>2008</v>
      </c>
      <c r="J1" s="57">
        <v>2009</v>
      </c>
    </row>
    <row r="2" spans="1:10" ht="12.75">
      <c r="A2" s="297"/>
      <c r="B2" s="58" t="s">
        <v>286</v>
      </c>
      <c r="C2" s="59" t="s">
        <v>287</v>
      </c>
      <c r="D2" s="299"/>
      <c r="E2" s="299"/>
      <c r="F2" s="299"/>
      <c r="G2" s="299"/>
      <c r="H2" s="299"/>
      <c r="I2" s="299"/>
      <c r="J2" s="60" t="s">
        <v>287</v>
      </c>
    </row>
    <row r="3" spans="1:10" ht="12.75">
      <c r="A3" s="61" t="s">
        <v>18</v>
      </c>
      <c r="B3" s="62">
        <v>13013</v>
      </c>
      <c r="C3" s="63">
        <f>smkrpt_2002_out!U10</f>
        <v>0.9250098431420002</v>
      </c>
      <c r="D3" s="64">
        <f aca="true" t="shared" si="0" ref="D3:I18">-((($J3-$C3)/($J$1-$C$1))*($J$1-D$1)-$J3)</f>
        <v>0.8993003791768572</v>
      </c>
      <c r="E3" s="64">
        <f t="shared" si="0"/>
        <v>0.8735909152117143</v>
      </c>
      <c r="F3" s="64">
        <f t="shared" si="0"/>
        <v>0.8478814512465714</v>
      </c>
      <c r="G3" s="64">
        <f t="shared" si="0"/>
        <v>0.8221719872814285</v>
      </c>
      <c r="H3" s="64">
        <f t="shared" si="0"/>
        <v>0.7964625233162855</v>
      </c>
      <c r="I3" s="64">
        <f t="shared" si="0"/>
        <v>0.7707530593511427</v>
      </c>
      <c r="J3" s="65">
        <f>smkrpt_2009_out!U10</f>
        <v>0.7450435953859997</v>
      </c>
    </row>
    <row r="4" spans="1:10" ht="12.75">
      <c r="A4" s="61" t="s">
        <v>19</v>
      </c>
      <c r="B4" s="62">
        <v>13015</v>
      </c>
      <c r="C4" s="63">
        <f>smkrpt_2002_out!U11</f>
        <v>2.050732655720002</v>
      </c>
      <c r="D4" s="64">
        <f t="shared" si="0"/>
        <v>1.9925528311702871</v>
      </c>
      <c r="E4" s="64">
        <f t="shared" si="0"/>
        <v>1.9343730066205724</v>
      </c>
      <c r="F4" s="64">
        <f t="shared" si="0"/>
        <v>1.8761931820708575</v>
      </c>
      <c r="G4" s="64">
        <f t="shared" si="0"/>
        <v>1.8180133575211428</v>
      </c>
      <c r="H4" s="64">
        <f t="shared" si="0"/>
        <v>1.759833532971428</v>
      </c>
      <c r="I4" s="64">
        <f t="shared" si="0"/>
        <v>1.7016537084217132</v>
      </c>
      <c r="J4" s="65">
        <f>smkrpt_2009_out!U11</f>
        <v>1.6434738838719984</v>
      </c>
    </row>
    <row r="5" spans="1:10" ht="12.75">
      <c r="A5" s="61" t="s">
        <v>20</v>
      </c>
      <c r="B5" s="62">
        <v>13045</v>
      </c>
      <c r="C5" s="63">
        <f>smkrpt_2002_out!U25</f>
        <v>1.9969463390820001</v>
      </c>
      <c r="D5" s="64">
        <f t="shared" si="0"/>
        <v>1.9407626014037145</v>
      </c>
      <c r="E5" s="64">
        <f t="shared" si="0"/>
        <v>1.8845788637254288</v>
      </c>
      <c r="F5" s="64">
        <f t="shared" si="0"/>
        <v>1.8283951260471432</v>
      </c>
      <c r="G5" s="64">
        <f t="shared" si="0"/>
        <v>1.7722113883688575</v>
      </c>
      <c r="H5" s="64">
        <f t="shared" si="0"/>
        <v>1.7160276506905716</v>
      </c>
      <c r="I5" s="64">
        <f t="shared" si="0"/>
        <v>1.659843913012286</v>
      </c>
      <c r="J5" s="65">
        <f>smkrpt_2009_out!U25</f>
        <v>1.6036601753340003</v>
      </c>
    </row>
    <row r="6" spans="1:10" ht="12.75">
      <c r="A6" s="66" t="s">
        <v>5</v>
      </c>
      <c r="B6" s="62">
        <v>13057</v>
      </c>
      <c r="C6" s="63">
        <f>smkrpt_2002_out!U31</f>
        <v>3.9546397534779993</v>
      </c>
      <c r="D6" s="64">
        <f t="shared" si="0"/>
        <v>3.8637458013179993</v>
      </c>
      <c r="E6" s="64">
        <f t="shared" si="0"/>
        <v>3.7728518491579996</v>
      </c>
      <c r="F6" s="64">
        <f t="shared" si="0"/>
        <v>3.6819578969979996</v>
      </c>
      <c r="G6" s="64">
        <f t="shared" si="0"/>
        <v>3.591063944838</v>
      </c>
      <c r="H6" s="64">
        <f t="shared" si="0"/>
        <v>3.500169992678</v>
      </c>
      <c r="I6" s="64">
        <f t="shared" si="0"/>
        <v>3.4092760405180003</v>
      </c>
      <c r="J6" s="65">
        <f>smkrpt_2009_out!U31</f>
        <v>3.318382088358</v>
      </c>
    </row>
    <row r="7" spans="1:10" ht="12.75">
      <c r="A7" s="66" t="s">
        <v>6</v>
      </c>
      <c r="B7" s="62">
        <v>13063</v>
      </c>
      <c r="C7" s="63">
        <f>smkrpt_2002_out!U34</f>
        <v>3.757274513889996</v>
      </c>
      <c r="D7" s="64">
        <f t="shared" si="0"/>
        <v>3.6639300184979966</v>
      </c>
      <c r="E7" s="64">
        <f t="shared" si="0"/>
        <v>3.570585523105997</v>
      </c>
      <c r="F7" s="64">
        <f t="shared" si="0"/>
        <v>3.4772410277139976</v>
      </c>
      <c r="G7" s="64">
        <f t="shared" si="0"/>
        <v>3.383896532321998</v>
      </c>
      <c r="H7" s="64">
        <f t="shared" si="0"/>
        <v>3.2905520369299985</v>
      </c>
      <c r="I7" s="64">
        <f t="shared" si="0"/>
        <v>3.197207541537999</v>
      </c>
      <c r="J7" s="65">
        <f>smkrpt_2009_out!U34</f>
        <v>3.1038630461459995</v>
      </c>
    </row>
    <row r="8" spans="1:10" ht="12.75">
      <c r="A8" s="66" t="s">
        <v>7</v>
      </c>
      <c r="B8" s="62">
        <v>13067</v>
      </c>
      <c r="C8" s="63">
        <f>smkrpt_2002_out!U36</f>
        <v>10.673891691975996</v>
      </c>
      <c r="D8" s="64">
        <f t="shared" si="0"/>
        <v>10.408493823803996</v>
      </c>
      <c r="E8" s="64">
        <f t="shared" si="0"/>
        <v>10.143095955631997</v>
      </c>
      <c r="F8" s="64">
        <f t="shared" si="0"/>
        <v>9.877698087459997</v>
      </c>
      <c r="G8" s="64">
        <f t="shared" si="0"/>
        <v>9.612300219287997</v>
      </c>
      <c r="H8" s="64">
        <f t="shared" si="0"/>
        <v>9.346902351115997</v>
      </c>
      <c r="I8" s="64">
        <f t="shared" si="0"/>
        <v>9.081504482943998</v>
      </c>
      <c r="J8" s="65">
        <f>smkrpt_2009_out!U36</f>
        <v>8.816106614771998</v>
      </c>
    </row>
    <row r="9" spans="1:10" ht="12.75">
      <c r="A9" s="66" t="s">
        <v>8</v>
      </c>
      <c r="B9" s="62">
        <v>13077</v>
      </c>
      <c r="C9" s="63">
        <f>smkrpt_2002_out!U41</f>
        <v>2.0826164861519985</v>
      </c>
      <c r="D9" s="64">
        <f t="shared" si="0"/>
        <v>2.0262693487802848</v>
      </c>
      <c r="E9" s="64">
        <f t="shared" si="0"/>
        <v>1.9699222114085706</v>
      </c>
      <c r="F9" s="64">
        <f t="shared" si="0"/>
        <v>1.9135750740368567</v>
      </c>
      <c r="G9" s="64">
        <f t="shared" si="0"/>
        <v>1.8572279366651427</v>
      </c>
      <c r="H9" s="64">
        <f t="shared" si="0"/>
        <v>1.8008807992934288</v>
      </c>
      <c r="I9" s="64">
        <f t="shared" si="0"/>
        <v>1.7445336619217149</v>
      </c>
      <c r="J9" s="65">
        <f>smkrpt_2009_out!U41</f>
        <v>1.688186524550001</v>
      </c>
    </row>
    <row r="10" spans="1:10" ht="12.75">
      <c r="A10" s="66" t="s">
        <v>9</v>
      </c>
      <c r="B10" s="62">
        <v>13089</v>
      </c>
      <c r="C10" s="63">
        <f>smkrpt_2002_out!U47</f>
        <v>9.367163486590004</v>
      </c>
      <c r="D10" s="64">
        <f t="shared" si="0"/>
        <v>9.12997952616886</v>
      </c>
      <c r="E10" s="64">
        <f t="shared" si="0"/>
        <v>8.892795565747717</v>
      </c>
      <c r="F10" s="64">
        <f t="shared" si="0"/>
        <v>8.655611605326573</v>
      </c>
      <c r="G10" s="64">
        <f t="shared" si="0"/>
        <v>8.41842764490543</v>
      </c>
      <c r="H10" s="64">
        <f t="shared" si="0"/>
        <v>8.181243684484286</v>
      </c>
      <c r="I10" s="64">
        <f t="shared" si="0"/>
        <v>7.944059724063142</v>
      </c>
      <c r="J10" s="65">
        <f>smkrpt_2009_out!U47</f>
        <v>7.706875763641999</v>
      </c>
    </row>
    <row r="11" spans="1:10" ht="12.75">
      <c r="A11" s="66" t="s">
        <v>10</v>
      </c>
      <c r="B11" s="62">
        <v>13097</v>
      </c>
      <c r="C11" s="63">
        <f>smkrpt_2002_out!U51</f>
        <v>1.4893032485280004</v>
      </c>
      <c r="D11" s="64">
        <f t="shared" si="0"/>
        <v>1.4494200389520004</v>
      </c>
      <c r="E11" s="64">
        <f t="shared" si="0"/>
        <v>1.4095368293760004</v>
      </c>
      <c r="F11" s="64">
        <f t="shared" si="0"/>
        <v>1.3696536198000004</v>
      </c>
      <c r="G11" s="64">
        <f t="shared" si="0"/>
        <v>1.3297704102240004</v>
      </c>
      <c r="H11" s="64">
        <f t="shared" si="0"/>
        <v>1.2898872006480002</v>
      </c>
      <c r="I11" s="64">
        <f t="shared" si="0"/>
        <v>1.2500039910720002</v>
      </c>
      <c r="J11" s="65">
        <f>smkrpt_2009_out!U51</f>
        <v>1.2101207814960002</v>
      </c>
    </row>
    <row r="12" spans="1:10" ht="12.75">
      <c r="A12" s="66" t="s">
        <v>11</v>
      </c>
      <c r="B12" s="62">
        <v>13113</v>
      </c>
      <c r="C12" s="63">
        <f>smkrpt_2002_out!U59</f>
        <v>1.981573610356001</v>
      </c>
      <c r="D12" s="64">
        <f t="shared" si="0"/>
        <v>1.9285865528557151</v>
      </c>
      <c r="E12" s="64">
        <f t="shared" si="0"/>
        <v>1.8755994953554294</v>
      </c>
      <c r="F12" s="64">
        <f t="shared" si="0"/>
        <v>1.8226124378551436</v>
      </c>
      <c r="G12" s="64">
        <f t="shared" si="0"/>
        <v>1.7696253803548576</v>
      </c>
      <c r="H12" s="64">
        <f t="shared" si="0"/>
        <v>1.7166383228545719</v>
      </c>
      <c r="I12" s="64">
        <f t="shared" si="0"/>
        <v>1.6636512653542859</v>
      </c>
      <c r="J12" s="65">
        <f>smkrpt_2009_out!U59</f>
        <v>1.610664207854</v>
      </c>
    </row>
    <row r="13" spans="1:10" ht="12.75">
      <c r="A13" s="66" t="s">
        <v>12</v>
      </c>
      <c r="B13" s="62">
        <v>13117</v>
      </c>
      <c r="C13" s="63">
        <f>smkrpt_2002_out!U61</f>
        <v>3.378503639755999</v>
      </c>
      <c r="D13" s="64">
        <f t="shared" si="0"/>
        <v>3.2983064774448563</v>
      </c>
      <c r="E13" s="64">
        <f t="shared" si="0"/>
        <v>3.2181093151337135</v>
      </c>
      <c r="F13" s="64">
        <f t="shared" si="0"/>
        <v>3.1379121528225706</v>
      </c>
      <c r="G13" s="64">
        <f t="shared" si="0"/>
        <v>3.0577149905114283</v>
      </c>
      <c r="H13" s="64">
        <f t="shared" si="0"/>
        <v>2.9775178282002854</v>
      </c>
      <c r="I13" s="64">
        <f t="shared" si="0"/>
        <v>2.8973206658891426</v>
      </c>
      <c r="J13" s="65">
        <f>smkrpt_2009_out!U61</f>
        <v>2.817123503578</v>
      </c>
    </row>
    <row r="14" spans="1:10" ht="12.75">
      <c r="A14" s="66" t="s">
        <v>13</v>
      </c>
      <c r="B14" s="62">
        <v>13121</v>
      </c>
      <c r="C14" s="63">
        <f>smkrpt_2002_out!U63</f>
        <v>17.57004587199801</v>
      </c>
      <c r="D14" s="64">
        <f t="shared" si="0"/>
        <v>17.13740461199258</v>
      </c>
      <c r="E14" s="64">
        <f t="shared" si="0"/>
        <v>16.70476335198715</v>
      </c>
      <c r="F14" s="64">
        <f t="shared" si="0"/>
        <v>16.27212209198172</v>
      </c>
      <c r="G14" s="64">
        <f t="shared" si="0"/>
        <v>15.83948083197629</v>
      </c>
      <c r="H14" s="64">
        <f t="shared" si="0"/>
        <v>15.406839571970862</v>
      </c>
      <c r="I14" s="64">
        <f t="shared" si="0"/>
        <v>14.97419831196543</v>
      </c>
      <c r="J14" s="65">
        <f>smkrpt_2009_out!U63</f>
        <v>14.541557051960002</v>
      </c>
    </row>
    <row r="15" spans="1:10" ht="12.75">
      <c r="A15" s="66" t="s">
        <v>14</v>
      </c>
      <c r="B15" s="62">
        <v>13135</v>
      </c>
      <c r="C15" s="63">
        <f>smkrpt_2002_out!U70</f>
        <v>15.616126238818</v>
      </c>
      <c r="D15" s="64">
        <f t="shared" si="0"/>
        <v>15.231732727128286</v>
      </c>
      <c r="E15" s="64">
        <f t="shared" si="0"/>
        <v>14.847339215438572</v>
      </c>
      <c r="F15" s="64">
        <f t="shared" si="0"/>
        <v>14.462945703748858</v>
      </c>
      <c r="G15" s="64">
        <f t="shared" si="0"/>
        <v>14.078552192059142</v>
      </c>
      <c r="H15" s="64">
        <f t="shared" si="0"/>
        <v>13.694158680369428</v>
      </c>
      <c r="I15" s="64">
        <f t="shared" si="0"/>
        <v>13.309765168679714</v>
      </c>
      <c r="J15" s="65">
        <f>smkrpt_2009_out!U70</f>
        <v>12.92537165699</v>
      </c>
    </row>
    <row r="16" spans="1:10" ht="12.75">
      <c r="A16" s="61" t="s">
        <v>21</v>
      </c>
      <c r="B16" s="62">
        <v>13139</v>
      </c>
      <c r="C16" s="63">
        <f>smkrpt_2002_out!U72</f>
        <v>3.389783865965999</v>
      </c>
      <c r="D16" s="64">
        <f t="shared" si="0"/>
        <v>3.2967199581091418</v>
      </c>
      <c r="E16" s="64">
        <f t="shared" si="0"/>
        <v>3.203656050252285</v>
      </c>
      <c r="F16" s="64">
        <f t="shared" si="0"/>
        <v>3.1105921423954284</v>
      </c>
      <c r="G16" s="64">
        <f t="shared" si="0"/>
        <v>3.017528234538571</v>
      </c>
      <c r="H16" s="64">
        <f t="shared" si="0"/>
        <v>2.9244643266817145</v>
      </c>
      <c r="I16" s="64">
        <f t="shared" si="0"/>
        <v>2.8314004188248574</v>
      </c>
      <c r="J16" s="65">
        <f>smkrpt_2009_out!U72</f>
        <v>2.7383365109680007</v>
      </c>
    </row>
    <row r="17" spans="1:10" ht="12.75">
      <c r="A17" s="66" t="s">
        <v>15</v>
      </c>
      <c r="B17" s="62">
        <v>13151</v>
      </c>
      <c r="C17" s="63">
        <f>smkrpt_2002_out!U78</f>
        <v>3.6316031196159995</v>
      </c>
      <c r="D17" s="64">
        <f t="shared" si="0"/>
        <v>3.5445560719145712</v>
      </c>
      <c r="E17" s="64">
        <f t="shared" si="0"/>
        <v>3.4575090242131425</v>
      </c>
      <c r="F17" s="64">
        <f t="shared" si="0"/>
        <v>3.370461976511714</v>
      </c>
      <c r="G17" s="64">
        <f t="shared" si="0"/>
        <v>3.2834149288102856</v>
      </c>
      <c r="H17" s="64">
        <f t="shared" si="0"/>
        <v>3.196367881108857</v>
      </c>
      <c r="I17" s="64">
        <f t="shared" si="0"/>
        <v>3.1093208334074287</v>
      </c>
      <c r="J17" s="65">
        <f>smkrpt_2009_out!U78</f>
        <v>3.022273785706</v>
      </c>
    </row>
    <row r="18" spans="1:10" ht="12.75">
      <c r="A18" s="61" t="s">
        <v>22</v>
      </c>
      <c r="B18" s="62">
        <v>13217</v>
      </c>
      <c r="C18" s="63">
        <f>smkrpt_2002_out!U110</f>
        <v>1.9539499784260002</v>
      </c>
      <c r="D18" s="64">
        <f t="shared" si="0"/>
        <v>1.8977410705220001</v>
      </c>
      <c r="E18" s="64">
        <f t="shared" si="0"/>
        <v>1.8415321626180003</v>
      </c>
      <c r="F18" s="64">
        <f t="shared" si="0"/>
        <v>1.7853232547140003</v>
      </c>
      <c r="G18" s="64">
        <f t="shared" si="0"/>
        <v>1.7291143468100003</v>
      </c>
      <c r="H18" s="64">
        <f t="shared" si="0"/>
        <v>1.6729054389060003</v>
      </c>
      <c r="I18" s="64">
        <f t="shared" si="0"/>
        <v>1.6166965310020005</v>
      </c>
      <c r="J18" s="65">
        <f>smkrpt_2009_out!U110</f>
        <v>1.5604876230980005</v>
      </c>
    </row>
    <row r="19" spans="1:10" ht="12.75">
      <c r="A19" s="66" t="s">
        <v>16</v>
      </c>
      <c r="B19" s="62">
        <v>13223</v>
      </c>
      <c r="C19" s="63">
        <f>smkrpt_2002_out!U113</f>
        <v>1.6459692947360005</v>
      </c>
      <c r="D19" s="64">
        <f aca="true" t="shared" si="1" ref="D19:I22">-((($J19-$C19)/($J$1-$C$1))*($J$1-D$1)-$J19)</f>
        <v>1.6063626776422861</v>
      </c>
      <c r="E19" s="64">
        <f t="shared" si="1"/>
        <v>1.566756060548572</v>
      </c>
      <c r="F19" s="64">
        <f t="shared" si="1"/>
        <v>1.5271494434548576</v>
      </c>
      <c r="G19" s="64">
        <f t="shared" si="1"/>
        <v>1.4875428263611434</v>
      </c>
      <c r="H19" s="64">
        <f t="shared" si="1"/>
        <v>1.447936209267429</v>
      </c>
      <c r="I19" s="64">
        <f t="shared" si="1"/>
        <v>1.408329592173715</v>
      </c>
      <c r="J19" s="65">
        <f>smkrpt_2009_out!U113</f>
        <v>1.3687229750800005</v>
      </c>
    </row>
    <row r="20" spans="1:10" ht="12.75">
      <c r="A20" s="66" t="s">
        <v>17</v>
      </c>
      <c r="B20" s="62">
        <v>13247</v>
      </c>
      <c r="C20" s="63">
        <f>smkrpt_2002_out!U125</f>
        <v>1.4615437329579997</v>
      </c>
      <c r="D20" s="64">
        <f t="shared" si="1"/>
        <v>1.4163815124619996</v>
      </c>
      <c r="E20" s="64">
        <f t="shared" si="1"/>
        <v>1.3712192919659998</v>
      </c>
      <c r="F20" s="64">
        <f t="shared" si="1"/>
        <v>1.3260570714699997</v>
      </c>
      <c r="G20" s="64">
        <f t="shared" si="1"/>
        <v>1.2808948509739997</v>
      </c>
      <c r="H20" s="64">
        <f t="shared" si="1"/>
        <v>1.2357326304779996</v>
      </c>
      <c r="I20" s="64">
        <f t="shared" si="1"/>
        <v>1.1905704099819998</v>
      </c>
      <c r="J20" s="65">
        <f>smkrpt_2009_out!U125</f>
        <v>1.1454081894859998</v>
      </c>
    </row>
    <row r="21" spans="1:10" ht="12.75">
      <c r="A21" s="61" t="s">
        <v>23</v>
      </c>
      <c r="B21" s="62">
        <v>13255</v>
      </c>
      <c r="C21" s="63">
        <f>smkrpt_2002_out!U129</f>
        <v>0.8609434096000004</v>
      </c>
      <c r="D21" s="64">
        <f t="shared" si="1"/>
        <v>0.8325589023280002</v>
      </c>
      <c r="E21" s="64">
        <f t="shared" si="1"/>
        <v>0.8041743950560002</v>
      </c>
      <c r="F21" s="64">
        <f t="shared" si="1"/>
        <v>0.7757898877840002</v>
      </c>
      <c r="G21" s="64">
        <f t="shared" si="1"/>
        <v>0.747405380512</v>
      </c>
      <c r="H21" s="64">
        <f t="shared" si="1"/>
        <v>0.71902087324</v>
      </c>
      <c r="I21" s="64">
        <f t="shared" si="1"/>
        <v>0.6906363659679998</v>
      </c>
      <c r="J21" s="65">
        <f>smkrpt_2009_out!U129</f>
        <v>0.6622518586959998</v>
      </c>
    </row>
    <row r="22" spans="1:10" ht="13.5" thickBot="1">
      <c r="A22" s="67" t="s">
        <v>24</v>
      </c>
      <c r="B22" s="68">
        <v>13297</v>
      </c>
      <c r="C22" s="69">
        <f>smkrpt_2002_out!U150</f>
        <v>1.6549531123139996</v>
      </c>
      <c r="D22" s="70">
        <f t="shared" si="1"/>
        <v>1.6138578117654283</v>
      </c>
      <c r="E22" s="70">
        <f t="shared" si="1"/>
        <v>1.5727625112168568</v>
      </c>
      <c r="F22" s="70">
        <f t="shared" si="1"/>
        <v>1.5316672106682856</v>
      </c>
      <c r="G22" s="70">
        <f t="shared" si="1"/>
        <v>1.4905719101197143</v>
      </c>
      <c r="H22" s="70">
        <f t="shared" si="1"/>
        <v>1.449476609571143</v>
      </c>
      <c r="I22" s="70">
        <f t="shared" si="1"/>
        <v>1.4083813090225716</v>
      </c>
      <c r="J22" s="71">
        <f>smkrpt_2009_out!U150</f>
        <v>1.3672860084740004</v>
      </c>
    </row>
    <row r="23" spans="1:10" ht="12.75">
      <c r="A23" s="72" t="s">
        <v>292</v>
      </c>
      <c r="B23" s="73"/>
      <c r="C23" s="74">
        <f>SUM(C3:C22)</f>
        <v>89.44257389310201</v>
      </c>
      <c r="D23" s="75">
        <f aca="true" t="shared" si="2" ref="D23:I23">SUM(D3:D22)</f>
        <v>87.17866274343685</v>
      </c>
      <c r="E23" s="75">
        <f t="shared" si="2"/>
        <v>84.9147515937717</v>
      </c>
      <c r="F23" s="75">
        <f t="shared" si="2"/>
        <v>82.6508404441066</v>
      </c>
      <c r="G23" s="75">
        <f t="shared" si="2"/>
        <v>80.38692929444144</v>
      </c>
      <c r="H23" s="75">
        <f t="shared" si="2"/>
        <v>78.12301814477628</v>
      </c>
      <c r="I23" s="75">
        <f t="shared" si="2"/>
        <v>75.85910699511115</v>
      </c>
      <c r="J23" s="74">
        <f>SUM(J3:J22)</f>
        <v>73.59519584544601</v>
      </c>
    </row>
    <row r="24" ht="13.5" thickBot="1"/>
    <row r="25" spans="1:10" ht="12.75">
      <c r="A25" s="296" t="s">
        <v>26</v>
      </c>
      <c r="B25" s="55"/>
      <c r="C25" s="56">
        <v>2002</v>
      </c>
      <c r="D25" s="298">
        <f aca="true" t="shared" si="3" ref="D25:I25">C25+1</f>
        <v>2003</v>
      </c>
      <c r="E25" s="298">
        <f t="shared" si="3"/>
        <v>2004</v>
      </c>
      <c r="F25" s="298">
        <f t="shared" si="3"/>
        <v>2005</v>
      </c>
      <c r="G25" s="298">
        <f t="shared" si="3"/>
        <v>2006</v>
      </c>
      <c r="H25" s="298">
        <f t="shared" si="3"/>
        <v>2007</v>
      </c>
      <c r="I25" s="298">
        <f t="shared" si="3"/>
        <v>2008</v>
      </c>
      <c r="J25" s="57">
        <v>2009</v>
      </c>
    </row>
    <row r="26" spans="1:10" ht="12.75">
      <c r="A26" s="297"/>
      <c r="B26" s="58" t="s">
        <v>286</v>
      </c>
      <c r="C26" s="59" t="s">
        <v>2</v>
      </c>
      <c r="D26" s="299"/>
      <c r="E26" s="299"/>
      <c r="F26" s="299"/>
      <c r="G26" s="299"/>
      <c r="H26" s="299"/>
      <c r="I26" s="299"/>
      <c r="J26" s="60" t="s">
        <v>2</v>
      </c>
    </row>
    <row r="27" spans="1:10" ht="12.75">
      <c r="A27" s="61" t="s">
        <v>18</v>
      </c>
      <c r="B27" s="62">
        <v>13013</v>
      </c>
      <c r="C27" s="63">
        <f>smkrpt_2002_out!V10</f>
        <v>0.7520745657020003</v>
      </c>
      <c r="D27" s="64">
        <f aca="true" t="shared" si="4" ref="D27:I42">-((($J27-$C27)/($J$1-$C$1))*($J$1-D$1)-$J27)</f>
        <v>0.7169496917957145</v>
      </c>
      <c r="E27" s="64">
        <f t="shared" si="4"/>
        <v>0.6818248178894287</v>
      </c>
      <c r="F27" s="64">
        <f t="shared" si="4"/>
        <v>0.6466999439831429</v>
      </c>
      <c r="G27" s="64">
        <f t="shared" si="4"/>
        <v>0.6115750700768572</v>
      </c>
      <c r="H27" s="64">
        <f t="shared" si="4"/>
        <v>0.5764501961705714</v>
      </c>
      <c r="I27" s="64">
        <f t="shared" si="4"/>
        <v>0.5413253222642856</v>
      </c>
      <c r="J27" s="65">
        <f>smkrpt_2009_out!V10</f>
        <v>0.5062004483579998</v>
      </c>
    </row>
    <row r="28" spans="1:10" ht="12.75">
      <c r="A28" s="61" t="s">
        <v>19</v>
      </c>
      <c r="B28" s="62">
        <v>13015</v>
      </c>
      <c r="C28" s="63">
        <f>smkrpt_2002_out!V11</f>
        <v>2.5716849197940013</v>
      </c>
      <c r="D28" s="64">
        <f t="shared" si="4"/>
        <v>2.5106840720722867</v>
      </c>
      <c r="E28" s="64">
        <f t="shared" si="4"/>
        <v>2.449683224350572</v>
      </c>
      <c r="F28" s="64">
        <f t="shared" si="4"/>
        <v>2.3886823766288576</v>
      </c>
      <c r="G28" s="64">
        <f t="shared" si="4"/>
        <v>2.3276815289071435</v>
      </c>
      <c r="H28" s="64">
        <f t="shared" si="4"/>
        <v>2.266680681185429</v>
      </c>
      <c r="I28" s="64">
        <f t="shared" si="4"/>
        <v>2.2056798334637144</v>
      </c>
      <c r="J28" s="65">
        <f>smkrpt_2009_out!V11</f>
        <v>2.144678985742</v>
      </c>
    </row>
    <row r="29" spans="1:10" ht="12.75">
      <c r="A29" s="61" t="s">
        <v>20</v>
      </c>
      <c r="B29" s="62">
        <v>13045</v>
      </c>
      <c r="C29" s="63">
        <f>smkrpt_2002_out!V25</f>
        <v>1.958106519448</v>
      </c>
      <c r="D29" s="64">
        <f t="shared" si="4"/>
        <v>1.9277803762702856</v>
      </c>
      <c r="E29" s="64">
        <f t="shared" si="4"/>
        <v>1.8974542330925714</v>
      </c>
      <c r="F29" s="64">
        <f t="shared" si="4"/>
        <v>1.867128089914857</v>
      </c>
      <c r="G29" s="64">
        <f t="shared" si="4"/>
        <v>1.8368019467371426</v>
      </c>
      <c r="H29" s="64">
        <f t="shared" si="4"/>
        <v>1.8064758035594282</v>
      </c>
      <c r="I29" s="64">
        <f t="shared" si="4"/>
        <v>1.776149660381714</v>
      </c>
      <c r="J29" s="65">
        <f>smkrpt_2009_out!V25</f>
        <v>1.7458235172039995</v>
      </c>
    </row>
    <row r="30" spans="1:10" ht="12.75">
      <c r="A30" s="66" t="s">
        <v>5</v>
      </c>
      <c r="B30" s="62">
        <v>13057</v>
      </c>
      <c r="C30" s="63">
        <f>smkrpt_2002_out!V31</f>
        <v>5.607804693957998</v>
      </c>
      <c r="D30" s="64">
        <f t="shared" si="4"/>
        <v>5.441528052241427</v>
      </c>
      <c r="E30" s="64">
        <f t="shared" si="4"/>
        <v>5.275251410524855</v>
      </c>
      <c r="F30" s="64">
        <f t="shared" si="4"/>
        <v>5.108974768808284</v>
      </c>
      <c r="G30" s="64">
        <f t="shared" si="4"/>
        <v>4.942698127091712</v>
      </c>
      <c r="H30" s="64">
        <f t="shared" si="4"/>
        <v>4.776421485375141</v>
      </c>
      <c r="I30" s="64">
        <f t="shared" si="4"/>
        <v>4.610144843658569</v>
      </c>
      <c r="J30" s="65">
        <f>smkrpt_2009_out!V31</f>
        <v>4.4438682019419975</v>
      </c>
    </row>
    <row r="31" spans="1:10" ht="12.75">
      <c r="A31" s="66" t="s">
        <v>6</v>
      </c>
      <c r="B31" s="62">
        <v>13063</v>
      </c>
      <c r="C31" s="63">
        <f>smkrpt_2002_out!V34</f>
        <v>2.9804177170080006</v>
      </c>
      <c r="D31" s="64">
        <f t="shared" si="4"/>
        <v>2.8491594838925716</v>
      </c>
      <c r="E31" s="64">
        <f t="shared" si="4"/>
        <v>2.717901250777143</v>
      </c>
      <c r="F31" s="64">
        <f t="shared" si="4"/>
        <v>2.5866430176617143</v>
      </c>
      <c r="G31" s="64">
        <f t="shared" si="4"/>
        <v>2.4553847845462853</v>
      </c>
      <c r="H31" s="64">
        <f t="shared" si="4"/>
        <v>2.3241265514308567</v>
      </c>
      <c r="I31" s="64">
        <f t="shared" si="4"/>
        <v>2.1928683183154276</v>
      </c>
      <c r="J31" s="65">
        <f>smkrpt_2009_out!V34</f>
        <v>2.061610085199999</v>
      </c>
    </row>
    <row r="32" spans="1:10" ht="12.75">
      <c r="A32" s="66" t="s">
        <v>7</v>
      </c>
      <c r="B32" s="62">
        <v>13067</v>
      </c>
      <c r="C32" s="63">
        <f>smkrpt_2002_out!V36</f>
        <v>19.620014787145998</v>
      </c>
      <c r="D32" s="64">
        <f t="shared" si="4"/>
        <v>18.826447242226855</v>
      </c>
      <c r="E32" s="64">
        <f t="shared" si="4"/>
        <v>18.032879697307713</v>
      </c>
      <c r="F32" s="64">
        <f t="shared" si="4"/>
        <v>17.23931215238857</v>
      </c>
      <c r="G32" s="64">
        <f t="shared" si="4"/>
        <v>16.44574460746943</v>
      </c>
      <c r="H32" s="64">
        <f t="shared" si="4"/>
        <v>15.652177062550285</v>
      </c>
      <c r="I32" s="64">
        <f t="shared" si="4"/>
        <v>14.858609517631143</v>
      </c>
      <c r="J32" s="65">
        <f>smkrpt_2009_out!V36</f>
        <v>14.065041972712</v>
      </c>
    </row>
    <row r="33" spans="1:10" ht="12.75">
      <c r="A33" s="66" t="s">
        <v>8</v>
      </c>
      <c r="B33" s="62">
        <v>13077</v>
      </c>
      <c r="C33" s="63">
        <f>smkrpt_2002_out!V41</f>
        <v>2.538033805521999</v>
      </c>
      <c r="D33" s="64">
        <f t="shared" si="4"/>
        <v>2.4063623428474274</v>
      </c>
      <c r="E33" s="64">
        <f t="shared" si="4"/>
        <v>2.274690880172856</v>
      </c>
      <c r="F33" s="64">
        <f t="shared" si="4"/>
        <v>2.1430194174982846</v>
      </c>
      <c r="G33" s="64">
        <f t="shared" si="4"/>
        <v>2.011347954823713</v>
      </c>
      <c r="H33" s="64">
        <f t="shared" si="4"/>
        <v>1.879676492149142</v>
      </c>
      <c r="I33" s="64">
        <f t="shared" si="4"/>
        <v>1.7480050294745706</v>
      </c>
      <c r="J33" s="65">
        <f>smkrpt_2009_out!V41</f>
        <v>1.6163335667999992</v>
      </c>
    </row>
    <row r="34" spans="1:10" ht="12.75">
      <c r="A34" s="66" t="s">
        <v>9</v>
      </c>
      <c r="B34" s="62">
        <v>13089</v>
      </c>
      <c r="C34" s="63">
        <f>smkrpt_2002_out!V47</f>
        <v>17.503318181740003</v>
      </c>
      <c r="D34" s="64">
        <f t="shared" si="4"/>
        <v>16.768600863203716</v>
      </c>
      <c r="E34" s="64">
        <f t="shared" si="4"/>
        <v>16.03388354466743</v>
      </c>
      <c r="F34" s="64">
        <f t="shared" si="4"/>
        <v>15.299166226131142</v>
      </c>
      <c r="G34" s="64">
        <f t="shared" si="4"/>
        <v>14.564448907594855</v>
      </c>
      <c r="H34" s="64">
        <f t="shared" si="4"/>
        <v>13.829731589058568</v>
      </c>
      <c r="I34" s="64">
        <f t="shared" si="4"/>
        <v>13.095014270522281</v>
      </c>
      <c r="J34" s="65">
        <f>smkrpt_2009_out!V47</f>
        <v>12.360296951985994</v>
      </c>
    </row>
    <row r="35" spans="1:10" ht="12.75">
      <c r="A35" s="66" t="s">
        <v>10</v>
      </c>
      <c r="B35" s="62">
        <v>13097</v>
      </c>
      <c r="C35" s="63">
        <f>smkrpt_2002_out!V51</f>
        <v>1.2982728083820003</v>
      </c>
      <c r="D35" s="64">
        <f t="shared" si="4"/>
        <v>1.2395262998171432</v>
      </c>
      <c r="E35" s="64">
        <f t="shared" si="4"/>
        <v>1.180779791252286</v>
      </c>
      <c r="F35" s="64">
        <f t="shared" si="4"/>
        <v>1.1220332826874289</v>
      </c>
      <c r="G35" s="64">
        <f t="shared" si="4"/>
        <v>1.0632867741225716</v>
      </c>
      <c r="H35" s="64">
        <f t="shared" si="4"/>
        <v>1.0045402655577145</v>
      </c>
      <c r="I35" s="64">
        <f t="shared" si="4"/>
        <v>0.9457937569928573</v>
      </c>
      <c r="J35" s="65">
        <f>smkrpt_2009_out!V51</f>
        <v>0.8870472484280001</v>
      </c>
    </row>
    <row r="36" spans="1:10" ht="12.75">
      <c r="A36" s="66" t="s">
        <v>11</v>
      </c>
      <c r="B36" s="62">
        <v>13113</v>
      </c>
      <c r="C36" s="63">
        <f>smkrpt_2002_out!V59</f>
        <v>1.965029905754</v>
      </c>
      <c r="D36" s="64">
        <f t="shared" si="4"/>
        <v>1.8691800709451427</v>
      </c>
      <c r="E36" s="64">
        <f t="shared" si="4"/>
        <v>1.7733302361362857</v>
      </c>
      <c r="F36" s="64">
        <f t="shared" si="4"/>
        <v>1.6774804013274285</v>
      </c>
      <c r="G36" s="64">
        <f t="shared" si="4"/>
        <v>1.5816305665185715</v>
      </c>
      <c r="H36" s="64">
        <f t="shared" si="4"/>
        <v>1.4857807317097143</v>
      </c>
      <c r="I36" s="64">
        <f t="shared" si="4"/>
        <v>1.3899308969008572</v>
      </c>
      <c r="J36" s="65">
        <f>smkrpt_2009_out!V59</f>
        <v>1.294081062092</v>
      </c>
    </row>
    <row r="37" spans="1:10" ht="12.75">
      <c r="A37" s="66" t="s">
        <v>12</v>
      </c>
      <c r="B37" s="62">
        <v>13117</v>
      </c>
      <c r="C37" s="63">
        <f>smkrpt_2002_out!V61</f>
        <v>5.536825052156</v>
      </c>
      <c r="D37" s="64">
        <f t="shared" si="4"/>
        <v>5.261249871801715</v>
      </c>
      <c r="E37" s="64">
        <f t="shared" si="4"/>
        <v>4.985674691447429</v>
      </c>
      <c r="F37" s="64">
        <f t="shared" si="4"/>
        <v>4.710099511093143</v>
      </c>
      <c r="G37" s="64">
        <f t="shared" si="4"/>
        <v>4.434524330738857</v>
      </c>
      <c r="H37" s="64">
        <f t="shared" si="4"/>
        <v>4.158949150384572</v>
      </c>
      <c r="I37" s="64">
        <f t="shared" si="4"/>
        <v>3.8833739700302865</v>
      </c>
      <c r="J37" s="65">
        <f>smkrpt_2009_out!V61</f>
        <v>3.607798789676001</v>
      </c>
    </row>
    <row r="38" spans="1:10" ht="12.75">
      <c r="A38" s="66" t="s">
        <v>13</v>
      </c>
      <c r="B38" s="62">
        <v>13121</v>
      </c>
      <c r="C38" s="63">
        <f>smkrpt_2002_out!V63</f>
        <v>17.930079384086003</v>
      </c>
      <c r="D38" s="64">
        <f t="shared" si="4"/>
        <v>17.45027243955543</v>
      </c>
      <c r="E38" s="64">
        <f t="shared" si="4"/>
        <v>16.970465495024857</v>
      </c>
      <c r="F38" s="64">
        <f t="shared" si="4"/>
        <v>16.490658550494285</v>
      </c>
      <c r="G38" s="64">
        <f t="shared" si="4"/>
        <v>16.010851605963715</v>
      </c>
      <c r="H38" s="64">
        <f t="shared" si="4"/>
        <v>15.53104466143314</v>
      </c>
      <c r="I38" s="64">
        <f t="shared" si="4"/>
        <v>15.05123771690257</v>
      </c>
      <c r="J38" s="65">
        <f>smkrpt_2009_out!V63</f>
        <v>14.571430772371997</v>
      </c>
    </row>
    <row r="39" spans="1:10" ht="12.75">
      <c r="A39" s="66" t="s">
        <v>14</v>
      </c>
      <c r="B39" s="62">
        <v>13135</v>
      </c>
      <c r="C39" s="63">
        <f>smkrpt_2002_out!V70</f>
        <v>24.832461310280006</v>
      </c>
      <c r="D39" s="64">
        <f t="shared" si="4"/>
        <v>23.547821548852863</v>
      </c>
      <c r="E39" s="64">
        <f t="shared" si="4"/>
        <v>22.263181787425715</v>
      </c>
      <c r="F39" s="64">
        <f t="shared" si="4"/>
        <v>20.97854202599857</v>
      </c>
      <c r="G39" s="64">
        <f t="shared" si="4"/>
        <v>19.693902264571427</v>
      </c>
      <c r="H39" s="64">
        <f t="shared" si="4"/>
        <v>18.409262503144284</v>
      </c>
      <c r="I39" s="64">
        <f t="shared" si="4"/>
        <v>17.12462274171714</v>
      </c>
      <c r="J39" s="65">
        <f>smkrpt_2009_out!V70</f>
        <v>15.839982980289996</v>
      </c>
    </row>
    <row r="40" spans="1:10" ht="12.75">
      <c r="A40" s="61" t="s">
        <v>21</v>
      </c>
      <c r="B40" s="62">
        <v>13139</v>
      </c>
      <c r="C40" s="63">
        <f>smkrpt_2002_out!V72</f>
        <v>6.747752342318003</v>
      </c>
      <c r="D40" s="64">
        <f t="shared" si="4"/>
        <v>6.606354985816859</v>
      </c>
      <c r="E40" s="64">
        <f t="shared" si="4"/>
        <v>6.464957629315716</v>
      </c>
      <c r="F40" s="64">
        <f t="shared" si="4"/>
        <v>6.323560272814572</v>
      </c>
      <c r="G40" s="64">
        <f t="shared" si="4"/>
        <v>6.182162916313429</v>
      </c>
      <c r="H40" s="64">
        <f t="shared" si="4"/>
        <v>6.040765559812285</v>
      </c>
      <c r="I40" s="64">
        <f t="shared" si="4"/>
        <v>5.899368203311142</v>
      </c>
      <c r="J40" s="65">
        <f>smkrpt_2009_out!V72</f>
        <v>5.757970846809998</v>
      </c>
    </row>
    <row r="41" spans="1:10" ht="12.75">
      <c r="A41" s="66" t="s">
        <v>15</v>
      </c>
      <c r="B41" s="62">
        <v>13151</v>
      </c>
      <c r="C41" s="63">
        <f>smkrpt_2002_out!V78</f>
        <v>2.8769469591819985</v>
      </c>
      <c r="D41" s="64">
        <f t="shared" si="4"/>
        <v>2.7952826248882845</v>
      </c>
      <c r="E41" s="64">
        <f t="shared" si="4"/>
        <v>2.7136182905945705</v>
      </c>
      <c r="F41" s="64">
        <f t="shared" si="4"/>
        <v>2.6319539563008565</v>
      </c>
      <c r="G41" s="64">
        <f t="shared" si="4"/>
        <v>2.5502896220071425</v>
      </c>
      <c r="H41" s="64">
        <f t="shared" si="4"/>
        <v>2.4686252877134285</v>
      </c>
      <c r="I41" s="64">
        <f t="shared" si="4"/>
        <v>2.3869609534197145</v>
      </c>
      <c r="J41" s="65">
        <f>smkrpt_2009_out!V78</f>
        <v>2.3052966191260005</v>
      </c>
    </row>
    <row r="42" spans="1:10" ht="12.75">
      <c r="A42" s="61" t="s">
        <v>22</v>
      </c>
      <c r="B42" s="62">
        <v>13217</v>
      </c>
      <c r="C42" s="63">
        <f>smkrpt_2002_out!V110</f>
        <v>1.3345058536560002</v>
      </c>
      <c r="D42" s="64">
        <f t="shared" si="4"/>
        <v>1.2716657538754288</v>
      </c>
      <c r="E42" s="64">
        <f t="shared" si="4"/>
        <v>1.2088256540948574</v>
      </c>
      <c r="F42" s="64">
        <f t="shared" si="4"/>
        <v>1.145985554314286</v>
      </c>
      <c r="G42" s="64">
        <f t="shared" si="4"/>
        <v>1.0831454545337147</v>
      </c>
      <c r="H42" s="64">
        <f t="shared" si="4"/>
        <v>1.0203053547531433</v>
      </c>
      <c r="I42" s="64">
        <f t="shared" si="4"/>
        <v>0.957465254972572</v>
      </c>
      <c r="J42" s="65">
        <f>smkrpt_2009_out!V110</f>
        <v>0.8946251551920006</v>
      </c>
    </row>
    <row r="43" spans="1:10" ht="12.75">
      <c r="A43" s="66" t="s">
        <v>16</v>
      </c>
      <c r="B43" s="62">
        <v>13223</v>
      </c>
      <c r="C43" s="63">
        <f>smkrpt_2002_out!V113</f>
        <v>1.4482136933959997</v>
      </c>
      <c r="D43" s="64">
        <f aca="true" t="shared" si="5" ref="D43:I46">-((($J43-$C43)/($J$1-$C$1))*($J$1-D$1)-$J43)</f>
        <v>1.3801510153585712</v>
      </c>
      <c r="E43" s="64">
        <f t="shared" si="5"/>
        <v>1.3120883373211427</v>
      </c>
      <c r="F43" s="64">
        <f t="shared" si="5"/>
        <v>1.244025659283714</v>
      </c>
      <c r="G43" s="64">
        <f t="shared" si="5"/>
        <v>1.1759629812462855</v>
      </c>
      <c r="H43" s="64">
        <f t="shared" si="5"/>
        <v>1.107900303208857</v>
      </c>
      <c r="I43" s="64">
        <f t="shared" si="5"/>
        <v>1.0398376251714283</v>
      </c>
      <c r="J43" s="65">
        <f>smkrpt_2009_out!V113</f>
        <v>0.9717749471339998</v>
      </c>
    </row>
    <row r="44" spans="1:10" ht="12.75">
      <c r="A44" s="66" t="s">
        <v>17</v>
      </c>
      <c r="B44" s="62">
        <v>13247</v>
      </c>
      <c r="C44" s="63">
        <f>smkrpt_2002_out!V125</f>
        <v>1.4697409967059996</v>
      </c>
      <c r="D44" s="64">
        <f t="shared" si="5"/>
        <v>1.397614123050571</v>
      </c>
      <c r="E44" s="64">
        <f t="shared" si="5"/>
        <v>1.3254872493951426</v>
      </c>
      <c r="F44" s="64">
        <f t="shared" si="5"/>
        <v>1.2533603757397143</v>
      </c>
      <c r="G44" s="64">
        <f t="shared" si="5"/>
        <v>1.1812335020842857</v>
      </c>
      <c r="H44" s="64">
        <f t="shared" si="5"/>
        <v>1.1091066284288573</v>
      </c>
      <c r="I44" s="64">
        <f t="shared" si="5"/>
        <v>1.0369797547734287</v>
      </c>
      <c r="J44" s="65">
        <f>smkrpt_2009_out!V125</f>
        <v>0.9648528811180004</v>
      </c>
    </row>
    <row r="45" spans="1:10" ht="12.75">
      <c r="A45" s="61" t="s">
        <v>23</v>
      </c>
      <c r="B45" s="62">
        <v>13255</v>
      </c>
      <c r="C45" s="63">
        <f>smkrpt_2002_out!V129</f>
        <v>1.2937890741800002</v>
      </c>
      <c r="D45" s="64">
        <f t="shared" si="5"/>
        <v>1.2907359839220003</v>
      </c>
      <c r="E45" s="64">
        <f t="shared" si="5"/>
        <v>1.2876828936640001</v>
      </c>
      <c r="F45" s="64">
        <f t="shared" si="5"/>
        <v>1.2846298034060002</v>
      </c>
      <c r="G45" s="64">
        <f t="shared" si="5"/>
        <v>1.281576713148</v>
      </c>
      <c r="H45" s="64">
        <f t="shared" si="5"/>
        <v>1.27852362289</v>
      </c>
      <c r="I45" s="64">
        <f t="shared" si="5"/>
        <v>1.275470532632</v>
      </c>
      <c r="J45" s="65">
        <f>smkrpt_2009_out!V129</f>
        <v>1.272417442374</v>
      </c>
    </row>
    <row r="46" spans="1:10" ht="13.5" thickBot="1">
      <c r="A46" s="67" t="s">
        <v>24</v>
      </c>
      <c r="B46" s="68">
        <v>13297</v>
      </c>
      <c r="C46" s="69">
        <f>smkrpt_2002_out!V150</f>
        <v>1.5910377543540006</v>
      </c>
      <c r="D46" s="70">
        <f t="shared" si="5"/>
        <v>1.5094071587802864</v>
      </c>
      <c r="E46" s="70">
        <f t="shared" si="5"/>
        <v>1.4277765632065722</v>
      </c>
      <c r="F46" s="70">
        <f t="shared" si="5"/>
        <v>1.3461459676328578</v>
      </c>
      <c r="G46" s="70">
        <f t="shared" si="5"/>
        <v>1.2645153720591435</v>
      </c>
      <c r="H46" s="70">
        <f t="shared" si="5"/>
        <v>1.1828847764854293</v>
      </c>
      <c r="I46" s="70">
        <f t="shared" si="5"/>
        <v>1.101254180911715</v>
      </c>
      <c r="J46" s="71">
        <f>smkrpt_2009_out!V150</f>
        <v>1.0196235853380007</v>
      </c>
    </row>
    <row r="47" spans="1:10" ht="12.75">
      <c r="A47" s="72" t="s">
        <v>293</v>
      </c>
      <c r="B47" s="73"/>
      <c r="C47" s="74">
        <f>SUM(C27:C46)</f>
        <v>121.85611032476801</v>
      </c>
      <c r="D47" s="75">
        <f aca="true" t="shared" si="6" ref="D47:J47">SUM(D27:D46)</f>
        <v>117.06677400121461</v>
      </c>
      <c r="E47" s="75">
        <f t="shared" si="6"/>
        <v>112.27743767766114</v>
      </c>
      <c r="F47" s="75">
        <f t="shared" si="6"/>
        <v>107.48810135410771</v>
      </c>
      <c r="G47" s="75">
        <f t="shared" si="6"/>
        <v>102.69876503055428</v>
      </c>
      <c r="H47" s="75">
        <f t="shared" si="6"/>
        <v>97.90942870700084</v>
      </c>
      <c r="I47" s="75">
        <f t="shared" si="6"/>
        <v>93.12009238344741</v>
      </c>
      <c r="J47" s="74">
        <f t="shared" si="6"/>
        <v>88.33075605989397</v>
      </c>
    </row>
    <row r="48" spans="1:10" ht="12.75">
      <c r="A48" s="72"/>
      <c r="B48" s="73"/>
      <c r="C48" s="76"/>
      <c r="D48" s="77"/>
      <c r="E48" s="77"/>
      <c r="F48" s="77"/>
      <c r="G48" s="77"/>
      <c r="H48" s="77"/>
      <c r="I48" s="77"/>
      <c r="J48" s="76"/>
    </row>
    <row r="49" spans="2:10" ht="12.75">
      <c r="B49" s="73"/>
      <c r="C49" s="75">
        <f>C30+C31+C32+C33+C34+C35+C36+C37+C38+C39+C41+C43+C44</f>
        <v>105.607159295316</v>
      </c>
      <c r="D49" s="75"/>
      <c r="E49" s="75"/>
      <c r="F49" s="75"/>
      <c r="G49" s="75">
        <f>G30+G31+G32+G33+G34+G35+G36+G37+G38+G39+G41+G43+G44</f>
        <v>88.11130602877884</v>
      </c>
      <c r="H49" s="75"/>
      <c r="I49" s="75"/>
      <c r="J49" s="75">
        <f>J30+J31+J32+J33+J34+J35+J36+J37+J38+J39+J41+J43+J44</f>
        <v>74.98941607887598</v>
      </c>
    </row>
  </sheetData>
  <mergeCells count="14">
    <mergeCell ref="G1:G2"/>
    <mergeCell ref="H1:H2"/>
    <mergeCell ref="I1:I2"/>
    <mergeCell ref="A25:A26"/>
    <mergeCell ref="D25:D26"/>
    <mergeCell ref="E25:E26"/>
    <mergeCell ref="F25:F26"/>
    <mergeCell ref="G25:G26"/>
    <mergeCell ref="H25:H26"/>
    <mergeCell ref="I25:I26"/>
    <mergeCell ref="A1:A2"/>
    <mergeCell ref="D1:D2"/>
    <mergeCell ref="E1:E2"/>
    <mergeCell ref="F1:F2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A1" sqref="A1"/>
    </sheetView>
  </sheetViews>
  <sheetFormatPr defaultColWidth="9.140625" defaultRowHeight="12.75"/>
  <cols>
    <col min="2" max="2" width="8.8515625" style="0" bestFit="1" customWidth="1"/>
    <col min="3" max="8" width="9.28125" style="0" bestFit="1" customWidth="1"/>
  </cols>
  <sheetData>
    <row r="1" ht="12.75">
      <c r="A1" t="s">
        <v>410</v>
      </c>
    </row>
    <row r="2" spans="1:2" ht="12.75">
      <c r="A2" t="s">
        <v>411</v>
      </c>
      <c r="B2" t="s">
        <v>412</v>
      </c>
    </row>
    <row r="3" ht="12.75">
      <c r="A3" t="s">
        <v>420</v>
      </c>
    </row>
    <row r="4" ht="12.75">
      <c r="A4" t="s">
        <v>421</v>
      </c>
    </row>
    <row r="5" ht="12.75">
      <c r="A5" t="s">
        <v>422</v>
      </c>
    </row>
    <row r="6" ht="12.75">
      <c r="A6" t="s">
        <v>423</v>
      </c>
    </row>
    <row r="8" spans="1:8" ht="12.75">
      <c r="A8" s="300" t="s">
        <v>286</v>
      </c>
      <c r="B8" s="300" t="s">
        <v>46</v>
      </c>
      <c r="C8" s="226" t="s">
        <v>415</v>
      </c>
      <c r="D8" s="226" t="s">
        <v>416</v>
      </c>
      <c r="E8" s="226" t="s">
        <v>416</v>
      </c>
      <c r="F8" s="226" t="s">
        <v>416</v>
      </c>
      <c r="G8" s="226" t="s">
        <v>416</v>
      </c>
      <c r="H8" s="226" t="s">
        <v>416</v>
      </c>
    </row>
    <row r="9" spans="1:8" ht="12.75">
      <c r="A9" s="289"/>
      <c r="B9" s="289"/>
      <c r="C9" s="227" t="s">
        <v>26</v>
      </c>
      <c r="D9" s="227" t="s">
        <v>36</v>
      </c>
      <c r="E9" s="227" t="s">
        <v>47</v>
      </c>
      <c r="F9" s="227" t="s">
        <v>417</v>
      </c>
      <c r="G9" s="227" t="s">
        <v>50</v>
      </c>
      <c r="H9" s="227" t="s">
        <v>418</v>
      </c>
    </row>
    <row r="10" spans="1:8" ht="12.75">
      <c r="A10" s="228">
        <v>13013</v>
      </c>
      <c r="B10" s="238" t="s">
        <v>18</v>
      </c>
      <c r="C10" s="229">
        <v>0.77</v>
      </c>
      <c r="D10" s="229">
        <v>1</v>
      </c>
      <c r="E10" s="229">
        <v>10.03</v>
      </c>
      <c r="F10" s="229">
        <v>0.09</v>
      </c>
      <c r="G10" s="229">
        <v>0.1</v>
      </c>
      <c r="H10" s="229">
        <v>89.96</v>
      </c>
    </row>
    <row r="11" spans="1:8" ht="12.75">
      <c r="A11" s="230">
        <v>13015</v>
      </c>
      <c r="B11" s="239" t="s">
        <v>19</v>
      </c>
      <c r="C11" s="232">
        <v>2.48</v>
      </c>
      <c r="D11" s="232">
        <v>2.25</v>
      </c>
      <c r="E11" s="232">
        <v>23.32</v>
      </c>
      <c r="F11" s="232">
        <v>0.2</v>
      </c>
      <c r="G11" s="232">
        <v>0.21</v>
      </c>
      <c r="H11" s="232">
        <v>203.6</v>
      </c>
    </row>
    <row r="12" spans="1:8" ht="12.75">
      <c r="A12" s="230">
        <v>13045</v>
      </c>
      <c r="B12" s="239" t="s">
        <v>20</v>
      </c>
      <c r="C12" s="232">
        <v>1.85</v>
      </c>
      <c r="D12" s="232">
        <v>2.18</v>
      </c>
      <c r="E12" s="232">
        <v>17.89</v>
      </c>
      <c r="F12" s="232">
        <v>0.2</v>
      </c>
      <c r="G12" s="232">
        <v>0.22</v>
      </c>
      <c r="H12" s="232">
        <v>192.65</v>
      </c>
    </row>
    <row r="13" spans="1:8" ht="12.75">
      <c r="A13" s="230">
        <v>13057</v>
      </c>
      <c r="B13" s="240" t="s">
        <v>5</v>
      </c>
      <c r="C13" s="232">
        <v>5.47</v>
      </c>
      <c r="D13" s="232">
        <v>4.14</v>
      </c>
      <c r="E13" s="232">
        <v>64.22</v>
      </c>
      <c r="F13" s="232">
        <v>0.45</v>
      </c>
      <c r="G13" s="232">
        <v>0.45</v>
      </c>
      <c r="H13" s="232">
        <v>416.71</v>
      </c>
    </row>
    <row r="14" spans="1:8" ht="12.75">
      <c r="A14" s="230">
        <v>13063</v>
      </c>
      <c r="B14" s="240" t="s">
        <v>6</v>
      </c>
      <c r="C14" s="232">
        <v>3.03</v>
      </c>
      <c r="D14" s="232">
        <v>3.99</v>
      </c>
      <c r="E14" s="232">
        <v>40.51</v>
      </c>
      <c r="F14" s="232">
        <v>0.37</v>
      </c>
      <c r="G14" s="232">
        <v>0.43</v>
      </c>
      <c r="H14" s="232">
        <v>367.57</v>
      </c>
    </row>
    <row r="15" spans="1:8" ht="12.75">
      <c r="A15" s="230">
        <v>13067</v>
      </c>
      <c r="B15" s="240" t="s">
        <v>7</v>
      </c>
      <c r="C15" s="232">
        <v>19.97</v>
      </c>
      <c r="D15" s="232">
        <v>11.32</v>
      </c>
      <c r="E15" s="232">
        <v>287.76</v>
      </c>
      <c r="F15" s="232">
        <v>1.23</v>
      </c>
      <c r="G15" s="232">
        <v>1.05</v>
      </c>
      <c r="H15" s="232">
        <v>1246.52</v>
      </c>
    </row>
    <row r="16" spans="1:8" ht="12.75">
      <c r="A16" s="230">
        <v>13077</v>
      </c>
      <c r="B16" s="240" t="s">
        <v>8</v>
      </c>
      <c r="C16" s="232">
        <v>2.61</v>
      </c>
      <c r="D16" s="232">
        <v>2.23</v>
      </c>
      <c r="E16" s="232">
        <v>35.69</v>
      </c>
      <c r="F16" s="232">
        <v>0.22</v>
      </c>
      <c r="G16" s="232">
        <v>0.22</v>
      </c>
      <c r="H16" s="232">
        <v>218.44</v>
      </c>
    </row>
    <row r="17" spans="1:8" ht="12.75">
      <c r="A17" s="230">
        <v>13089</v>
      </c>
      <c r="B17" s="240" t="s">
        <v>9</v>
      </c>
      <c r="C17" s="232">
        <v>17.74</v>
      </c>
      <c r="D17" s="232">
        <v>9.91</v>
      </c>
      <c r="E17" s="232">
        <v>253.61</v>
      </c>
      <c r="F17" s="232">
        <v>1.07</v>
      </c>
      <c r="G17" s="232">
        <v>0.91</v>
      </c>
      <c r="H17" s="232">
        <v>1091.98</v>
      </c>
    </row>
    <row r="18" spans="1:8" ht="12.75">
      <c r="A18" s="230">
        <v>13097</v>
      </c>
      <c r="B18" s="240" t="s">
        <v>10</v>
      </c>
      <c r="C18" s="232">
        <v>1.32</v>
      </c>
      <c r="D18" s="232">
        <v>1.6</v>
      </c>
      <c r="E18" s="232">
        <v>18.24</v>
      </c>
      <c r="F18" s="232">
        <v>0.14</v>
      </c>
      <c r="G18" s="232">
        <v>0.16</v>
      </c>
      <c r="H18" s="232">
        <v>147.27</v>
      </c>
    </row>
    <row r="19" spans="1:8" ht="12.75">
      <c r="A19" s="230">
        <v>13113</v>
      </c>
      <c r="B19" s="240" t="s">
        <v>11</v>
      </c>
      <c r="C19" s="232">
        <v>2.05</v>
      </c>
      <c r="D19" s="232">
        <v>2.13</v>
      </c>
      <c r="E19" s="232">
        <v>29.19</v>
      </c>
      <c r="F19" s="232">
        <v>0.2</v>
      </c>
      <c r="G19" s="232">
        <v>0.21</v>
      </c>
      <c r="H19" s="232">
        <v>201.97</v>
      </c>
    </row>
    <row r="20" spans="1:8" ht="12.75">
      <c r="A20" s="230">
        <v>13117</v>
      </c>
      <c r="B20" s="240" t="s">
        <v>12</v>
      </c>
      <c r="C20" s="232">
        <v>5.71</v>
      </c>
      <c r="D20" s="232">
        <v>3.57</v>
      </c>
      <c r="E20" s="232">
        <v>70.58</v>
      </c>
      <c r="F20" s="232">
        <v>0.37</v>
      </c>
      <c r="G20" s="232">
        <v>0.35</v>
      </c>
      <c r="H20" s="232">
        <v>372.81</v>
      </c>
    </row>
    <row r="21" spans="1:8" ht="12.75">
      <c r="A21" s="230">
        <v>13121</v>
      </c>
      <c r="B21" s="240" t="s">
        <v>13</v>
      </c>
      <c r="C21" s="232">
        <v>17.9</v>
      </c>
      <c r="D21" s="232">
        <v>18.75</v>
      </c>
      <c r="E21" s="232">
        <v>240.95</v>
      </c>
      <c r="F21" s="232">
        <v>1.75</v>
      </c>
      <c r="G21" s="232">
        <v>1.92</v>
      </c>
      <c r="H21" s="232">
        <v>1774.06</v>
      </c>
    </row>
    <row r="22" spans="1:8" ht="12.75">
      <c r="A22" s="230">
        <v>13135</v>
      </c>
      <c r="B22" s="240" t="s">
        <v>14</v>
      </c>
      <c r="C22" s="232">
        <v>26.09</v>
      </c>
      <c r="D22" s="232">
        <v>16.52</v>
      </c>
      <c r="E22" s="232">
        <v>397.33</v>
      </c>
      <c r="F22" s="232">
        <v>1.78</v>
      </c>
      <c r="G22" s="232">
        <v>1.59</v>
      </c>
      <c r="H22" s="232">
        <v>1790.35</v>
      </c>
    </row>
    <row r="23" spans="1:8" ht="12.75">
      <c r="A23" s="230">
        <v>13139</v>
      </c>
      <c r="B23" s="239" t="s">
        <v>21</v>
      </c>
      <c r="C23" s="232">
        <v>6.4</v>
      </c>
      <c r="D23" s="232">
        <v>3.67</v>
      </c>
      <c r="E23" s="232">
        <v>55.27</v>
      </c>
      <c r="F23" s="232">
        <v>0.35</v>
      </c>
      <c r="G23" s="232">
        <v>0.31</v>
      </c>
      <c r="H23" s="232">
        <v>357.73</v>
      </c>
    </row>
    <row r="24" spans="1:8" ht="12.75">
      <c r="A24" s="230">
        <v>13151</v>
      </c>
      <c r="B24" s="240" t="s">
        <v>15</v>
      </c>
      <c r="C24" s="232">
        <v>2.8</v>
      </c>
      <c r="D24" s="232">
        <v>3.83</v>
      </c>
      <c r="E24" s="232">
        <v>32.03</v>
      </c>
      <c r="F24" s="232">
        <v>0.38</v>
      </c>
      <c r="G24" s="232">
        <v>0.44</v>
      </c>
      <c r="H24" s="232">
        <v>349.56</v>
      </c>
    </row>
    <row r="25" spans="1:8" ht="12.75">
      <c r="A25" s="230">
        <v>13217</v>
      </c>
      <c r="B25" s="239" t="s">
        <v>22</v>
      </c>
      <c r="C25" s="232">
        <v>1.36</v>
      </c>
      <c r="D25" s="232">
        <v>2.11</v>
      </c>
      <c r="E25" s="232">
        <v>16.61</v>
      </c>
      <c r="F25" s="232">
        <v>0.18</v>
      </c>
      <c r="G25" s="232">
        <v>0.21</v>
      </c>
      <c r="H25" s="232">
        <v>184.26</v>
      </c>
    </row>
    <row r="26" spans="1:8" ht="12.75">
      <c r="A26" s="230">
        <v>13223</v>
      </c>
      <c r="B26" s="240" t="s">
        <v>16</v>
      </c>
      <c r="C26" s="232">
        <v>1.47</v>
      </c>
      <c r="D26" s="232">
        <v>1.74</v>
      </c>
      <c r="E26" s="232">
        <v>18.86</v>
      </c>
      <c r="F26" s="232">
        <v>0.17</v>
      </c>
      <c r="G26" s="232">
        <v>0.2</v>
      </c>
      <c r="H26" s="232">
        <v>164.09</v>
      </c>
    </row>
    <row r="27" spans="1:8" ht="12.75">
      <c r="A27" s="230">
        <v>13247</v>
      </c>
      <c r="B27" s="240" t="s">
        <v>17</v>
      </c>
      <c r="C27" s="232">
        <v>1.53</v>
      </c>
      <c r="D27" s="232">
        <v>1.6</v>
      </c>
      <c r="E27" s="232">
        <v>22.07</v>
      </c>
      <c r="F27" s="232">
        <v>0.13</v>
      </c>
      <c r="G27" s="232">
        <v>0.14</v>
      </c>
      <c r="H27" s="232">
        <v>147.19</v>
      </c>
    </row>
    <row r="28" spans="1:8" ht="12.75">
      <c r="A28" s="230">
        <v>13255</v>
      </c>
      <c r="B28" s="239" t="s">
        <v>23</v>
      </c>
      <c r="C28" s="232">
        <v>1.18</v>
      </c>
      <c r="D28" s="232">
        <v>0.95</v>
      </c>
      <c r="E28" s="232">
        <v>11.82</v>
      </c>
      <c r="F28" s="232">
        <v>0.08</v>
      </c>
      <c r="G28" s="232">
        <v>0.08</v>
      </c>
      <c r="H28" s="232">
        <v>86.27</v>
      </c>
    </row>
    <row r="29" spans="1:8" ht="12.75">
      <c r="A29" s="233">
        <v>13297</v>
      </c>
      <c r="B29" s="241" t="s">
        <v>24</v>
      </c>
      <c r="C29" s="234">
        <v>1.64</v>
      </c>
      <c r="D29" s="234">
        <v>1.76</v>
      </c>
      <c r="E29" s="234">
        <v>23</v>
      </c>
      <c r="F29" s="234">
        <v>0.18</v>
      </c>
      <c r="G29" s="234">
        <v>0.19</v>
      </c>
      <c r="H29" s="234">
        <v>168.13</v>
      </c>
    </row>
    <row r="31" spans="3:8" ht="12.75">
      <c r="C31" s="235">
        <f aca="true" t="shared" si="0" ref="C31:H31">SUM(C10:C29)</f>
        <v>123.37000000000002</v>
      </c>
      <c r="D31" s="235">
        <f t="shared" si="0"/>
        <v>95.25</v>
      </c>
      <c r="E31" s="235">
        <f t="shared" si="0"/>
        <v>1668.9799999999996</v>
      </c>
      <c r="F31" s="235">
        <f t="shared" si="0"/>
        <v>9.540000000000001</v>
      </c>
      <c r="G31" s="235">
        <f t="shared" si="0"/>
        <v>9.39</v>
      </c>
      <c r="H31" s="235">
        <f t="shared" si="0"/>
        <v>9571.12</v>
      </c>
    </row>
    <row r="33" ht="12.75">
      <c r="A33" t="s">
        <v>419</v>
      </c>
    </row>
    <row r="35" spans="3:8" ht="12.75">
      <c r="C35" s="4">
        <v>123.37</v>
      </c>
      <c r="D35" s="4">
        <v>95.24</v>
      </c>
      <c r="E35" s="236">
        <v>1668.98</v>
      </c>
      <c r="F35" s="4">
        <v>9.56</v>
      </c>
      <c r="G35" s="4">
        <v>9.39</v>
      </c>
      <c r="H35" s="236">
        <v>9571.12</v>
      </c>
    </row>
  </sheetData>
  <mergeCells count="2">
    <mergeCell ref="A8:A9"/>
    <mergeCell ref="B8:B9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&amp;C2002 and 2008 20 county def nr sulfur.xls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A1" sqref="A1"/>
    </sheetView>
  </sheetViews>
  <sheetFormatPr defaultColWidth="9.140625" defaultRowHeight="12.75"/>
  <cols>
    <col min="2" max="2" width="8.8515625" style="0" bestFit="1" customWidth="1"/>
    <col min="3" max="7" width="9.28125" style="0" bestFit="1" customWidth="1"/>
    <col min="8" max="8" width="10.28125" style="0" bestFit="1" customWidth="1"/>
  </cols>
  <sheetData>
    <row r="1" ht="12.75">
      <c r="A1" t="s">
        <v>410</v>
      </c>
    </row>
    <row r="2" spans="1:2" ht="12.75">
      <c r="A2" t="s">
        <v>411</v>
      </c>
      <c r="B2" t="s">
        <v>412</v>
      </c>
    </row>
    <row r="3" ht="12.75">
      <c r="A3" t="s">
        <v>413</v>
      </c>
    </row>
    <row r="4" ht="12.75">
      <c r="A4" s="160" t="s">
        <v>441</v>
      </c>
    </row>
    <row r="5" ht="12.75">
      <c r="A5" t="s">
        <v>414</v>
      </c>
    </row>
    <row r="6" ht="12.75">
      <c r="A6" t="s">
        <v>440</v>
      </c>
    </row>
    <row r="8" spans="1:8" ht="12.75">
      <c r="A8" s="300" t="s">
        <v>286</v>
      </c>
      <c r="B8" s="300" t="s">
        <v>46</v>
      </c>
      <c r="C8" s="226" t="s">
        <v>415</v>
      </c>
      <c r="D8" s="226" t="s">
        <v>416</v>
      </c>
      <c r="E8" s="226" t="s">
        <v>416</v>
      </c>
      <c r="F8" s="226" t="s">
        <v>416</v>
      </c>
      <c r="G8" s="226" t="s">
        <v>416</v>
      </c>
      <c r="H8" s="226" t="s">
        <v>416</v>
      </c>
    </row>
    <row r="9" spans="1:8" ht="12.75">
      <c r="A9" s="289"/>
      <c r="B9" s="289"/>
      <c r="C9" s="227" t="s">
        <v>26</v>
      </c>
      <c r="D9" s="227" t="s">
        <v>36</v>
      </c>
      <c r="E9" s="227" t="s">
        <v>47</v>
      </c>
      <c r="F9" s="227" t="s">
        <v>417</v>
      </c>
      <c r="G9" s="227" t="s">
        <v>50</v>
      </c>
      <c r="H9" s="227" t="s">
        <v>418</v>
      </c>
    </row>
    <row r="10" spans="1:8" ht="12.75">
      <c r="A10" s="228">
        <v>13013</v>
      </c>
      <c r="B10" s="238" t="s">
        <v>18</v>
      </c>
      <c r="C10" s="229">
        <v>0.53</v>
      </c>
      <c r="D10" s="229">
        <v>0.86</v>
      </c>
      <c r="E10" s="229">
        <v>8.77</v>
      </c>
      <c r="F10" s="229">
        <v>0.07</v>
      </c>
      <c r="G10" s="229">
        <v>0.02</v>
      </c>
      <c r="H10" s="229">
        <v>101.81</v>
      </c>
    </row>
    <row r="11" spans="1:8" ht="12.75">
      <c r="A11" s="230">
        <v>13015</v>
      </c>
      <c r="B11" s="239" t="s">
        <v>19</v>
      </c>
      <c r="C11" s="232">
        <v>2.04</v>
      </c>
      <c r="D11" s="232">
        <v>1.92</v>
      </c>
      <c r="E11" s="232">
        <v>20.5</v>
      </c>
      <c r="F11" s="232">
        <v>0.17</v>
      </c>
      <c r="G11" s="232">
        <v>0.04</v>
      </c>
      <c r="H11" s="232">
        <v>230.46</v>
      </c>
    </row>
    <row r="12" spans="1:8" ht="12.75">
      <c r="A12" s="230">
        <v>13045</v>
      </c>
      <c r="B12" s="239" t="s">
        <v>20</v>
      </c>
      <c r="C12" s="232">
        <v>1.61</v>
      </c>
      <c r="D12" s="232">
        <v>1.85</v>
      </c>
      <c r="E12" s="232">
        <v>15.91</v>
      </c>
      <c r="F12" s="232">
        <v>0.16</v>
      </c>
      <c r="G12" s="232">
        <v>0.04</v>
      </c>
      <c r="H12" s="232">
        <v>219.01</v>
      </c>
    </row>
    <row r="13" spans="1:8" ht="12.75">
      <c r="A13" s="230">
        <v>13057</v>
      </c>
      <c r="B13" s="240" t="s">
        <v>5</v>
      </c>
      <c r="C13" s="232">
        <v>4.2</v>
      </c>
      <c r="D13" s="232">
        <v>3.71</v>
      </c>
      <c r="E13" s="232">
        <v>56.97</v>
      </c>
      <c r="F13" s="232">
        <v>0.37</v>
      </c>
      <c r="G13" s="232">
        <v>0.07</v>
      </c>
      <c r="H13" s="232">
        <v>475.96</v>
      </c>
    </row>
    <row r="14" spans="1:8" ht="12.75">
      <c r="A14" s="230">
        <v>13063</v>
      </c>
      <c r="B14" s="240" t="s">
        <v>6</v>
      </c>
      <c r="C14" s="232">
        <v>2.16</v>
      </c>
      <c r="D14" s="232">
        <v>3.49</v>
      </c>
      <c r="E14" s="232">
        <v>35.95</v>
      </c>
      <c r="F14" s="232">
        <v>0.29</v>
      </c>
      <c r="G14" s="232">
        <v>0.07</v>
      </c>
      <c r="H14" s="232">
        <v>419.24</v>
      </c>
    </row>
    <row r="15" spans="1:8" ht="12.75">
      <c r="A15" s="230">
        <v>13067</v>
      </c>
      <c r="B15" s="240" t="s">
        <v>7</v>
      </c>
      <c r="C15" s="232">
        <v>13.95</v>
      </c>
      <c r="D15" s="232">
        <v>10.22</v>
      </c>
      <c r="E15" s="232">
        <v>256.86</v>
      </c>
      <c r="F15" s="232">
        <v>1.06</v>
      </c>
      <c r="G15" s="232">
        <v>0.18</v>
      </c>
      <c r="H15" s="232">
        <v>1409.15</v>
      </c>
    </row>
    <row r="16" spans="1:8" ht="12.75">
      <c r="A16" s="230">
        <v>13077</v>
      </c>
      <c r="B16" s="240" t="s">
        <v>8</v>
      </c>
      <c r="C16" s="232">
        <v>1.69</v>
      </c>
      <c r="D16" s="232">
        <v>1.94</v>
      </c>
      <c r="E16" s="232">
        <v>31.19</v>
      </c>
      <c r="F16" s="232">
        <v>0.18</v>
      </c>
      <c r="G16" s="232">
        <v>0.04</v>
      </c>
      <c r="H16" s="232">
        <v>245.73</v>
      </c>
    </row>
    <row r="17" spans="1:8" ht="12.75">
      <c r="A17" s="230">
        <v>13089</v>
      </c>
      <c r="B17" s="240" t="s">
        <v>92</v>
      </c>
      <c r="C17" s="232">
        <v>12.28</v>
      </c>
      <c r="D17" s="232">
        <v>8.92</v>
      </c>
      <c r="E17" s="232">
        <v>225.74</v>
      </c>
      <c r="F17" s="232">
        <v>0.92</v>
      </c>
      <c r="G17" s="232">
        <v>0.16</v>
      </c>
      <c r="H17" s="232">
        <v>1231.71</v>
      </c>
    </row>
    <row r="18" spans="1:8" ht="12.75">
      <c r="A18" s="230">
        <v>13097</v>
      </c>
      <c r="B18" s="240" t="s">
        <v>10</v>
      </c>
      <c r="C18" s="232">
        <v>0.93</v>
      </c>
      <c r="D18" s="232">
        <v>1.38</v>
      </c>
      <c r="E18" s="232">
        <v>16.11</v>
      </c>
      <c r="F18" s="232">
        <v>0.11</v>
      </c>
      <c r="G18" s="232">
        <v>0.03</v>
      </c>
      <c r="H18" s="232">
        <v>167</v>
      </c>
    </row>
    <row r="19" spans="1:8" ht="12.75">
      <c r="A19" s="230">
        <v>13113</v>
      </c>
      <c r="B19" s="240" t="s">
        <v>11</v>
      </c>
      <c r="C19" s="232">
        <v>1.38</v>
      </c>
      <c r="D19" s="232">
        <v>1.85</v>
      </c>
      <c r="E19" s="232">
        <v>25.83</v>
      </c>
      <c r="F19" s="232">
        <v>0.16</v>
      </c>
      <c r="G19" s="232">
        <v>0.04</v>
      </c>
      <c r="H19" s="232">
        <v>228.6</v>
      </c>
    </row>
    <row r="20" spans="1:8" ht="12.75">
      <c r="A20" s="230">
        <v>13117</v>
      </c>
      <c r="B20" s="240" t="s">
        <v>12</v>
      </c>
      <c r="C20" s="232">
        <v>3.83</v>
      </c>
      <c r="D20" s="232">
        <v>3.22</v>
      </c>
      <c r="E20" s="232">
        <v>62</v>
      </c>
      <c r="F20" s="232">
        <v>0.31</v>
      </c>
      <c r="G20" s="232">
        <v>0.06</v>
      </c>
      <c r="H20" s="232">
        <v>420.12</v>
      </c>
    </row>
    <row r="21" spans="1:8" ht="12.75">
      <c r="A21" s="230">
        <v>13121</v>
      </c>
      <c r="B21" s="240" t="s">
        <v>13</v>
      </c>
      <c r="C21" s="232">
        <v>14.19</v>
      </c>
      <c r="D21" s="232">
        <v>16.53</v>
      </c>
      <c r="E21" s="232">
        <v>217.62</v>
      </c>
      <c r="F21" s="232">
        <v>1.43</v>
      </c>
      <c r="G21" s="232">
        <v>0.32</v>
      </c>
      <c r="H21" s="232">
        <v>2040.85</v>
      </c>
    </row>
    <row r="22" spans="1:8" ht="12.75">
      <c r="A22" s="230">
        <v>13135</v>
      </c>
      <c r="B22" s="240" t="s">
        <v>14</v>
      </c>
      <c r="C22" s="232">
        <v>16.63</v>
      </c>
      <c r="D22" s="232">
        <v>14.91</v>
      </c>
      <c r="E22" s="232">
        <v>352.73</v>
      </c>
      <c r="F22" s="232">
        <v>1.5</v>
      </c>
      <c r="G22" s="232">
        <v>0.27</v>
      </c>
      <c r="H22" s="232">
        <v>2020.95</v>
      </c>
    </row>
    <row r="23" spans="1:8" ht="12.75">
      <c r="A23" s="230">
        <v>13139</v>
      </c>
      <c r="B23" s="239" t="s">
        <v>21</v>
      </c>
      <c r="C23" s="232">
        <v>5.39</v>
      </c>
      <c r="D23" s="232">
        <v>3.19</v>
      </c>
      <c r="E23" s="232">
        <v>48.73</v>
      </c>
      <c r="F23" s="232">
        <v>0.3</v>
      </c>
      <c r="G23" s="232">
        <v>0.05</v>
      </c>
      <c r="H23" s="232">
        <v>404.85</v>
      </c>
    </row>
    <row r="24" spans="1:8" ht="12.75">
      <c r="A24" s="230">
        <v>13151</v>
      </c>
      <c r="B24" s="240" t="s">
        <v>15</v>
      </c>
      <c r="C24" s="232">
        <v>2.18</v>
      </c>
      <c r="D24" s="232">
        <v>3.36</v>
      </c>
      <c r="E24" s="232">
        <v>28.29</v>
      </c>
      <c r="F24" s="232">
        <v>0.3</v>
      </c>
      <c r="G24" s="232">
        <v>0.07</v>
      </c>
      <c r="H24" s="232">
        <v>401.22</v>
      </c>
    </row>
    <row r="25" spans="1:8" ht="12.75">
      <c r="A25" s="230">
        <v>13217</v>
      </c>
      <c r="B25" s="239" t="s">
        <v>22</v>
      </c>
      <c r="C25" s="232">
        <v>0.94</v>
      </c>
      <c r="D25" s="232">
        <v>1.79</v>
      </c>
      <c r="E25" s="232">
        <v>14.34</v>
      </c>
      <c r="F25" s="232">
        <v>0.14</v>
      </c>
      <c r="G25" s="232">
        <v>0.04</v>
      </c>
      <c r="H25" s="232">
        <v>208.39</v>
      </c>
    </row>
    <row r="26" spans="1:8" ht="12.75">
      <c r="A26" s="230">
        <v>13223</v>
      </c>
      <c r="B26" s="240" t="s">
        <v>16</v>
      </c>
      <c r="C26" s="232">
        <v>1.01</v>
      </c>
      <c r="D26" s="232">
        <v>1.53</v>
      </c>
      <c r="E26" s="232">
        <v>16.58</v>
      </c>
      <c r="F26" s="232">
        <v>0.14</v>
      </c>
      <c r="G26" s="232">
        <v>0.03</v>
      </c>
      <c r="H26" s="232">
        <v>186.49</v>
      </c>
    </row>
    <row r="27" spans="1:8" ht="12.75">
      <c r="A27" s="230">
        <v>13247</v>
      </c>
      <c r="B27" s="240" t="s">
        <v>17</v>
      </c>
      <c r="C27" s="232">
        <v>1.03</v>
      </c>
      <c r="D27" s="232">
        <v>1.35</v>
      </c>
      <c r="E27" s="232">
        <v>19.37</v>
      </c>
      <c r="F27" s="232">
        <v>0.11</v>
      </c>
      <c r="G27" s="232">
        <v>0.02</v>
      </c>
      <c r="H27" s="232">
        <v>165.23</v>
      </c>
    </row>
    <row r="28" spans="1:8" ht="12.75">
      <c r="A28" s="230">
        <v>13255</v>
      </c>
      <c r="B28" s="239" t="s">
        <v>23</v>
      </c>
      <c r="C28" s="232">
        <v>1.11</v>
      </c>
      <c r="D28" s="232">
        <v>0.79</v>
      </c>
      <c r="E28" s="232">
        <v>10.62</v>
      </c>
      <c r="F28" s="232">
        <v>0.07</v>
      </c>
      <c r="G28" s="232">
        <v>0.01</v>
      </c>
      <c r="H28" s="232">
        <v>97.8</v>
      </c>
    </row>
    <row r="29" spans="1:8" ht="12.75">
      <c r="A29" s="233">
        <v>13297</v>
      </c>
      <c r="B29" s="241" t="s">
        <v>24</v>
      </c>
      <c r="C29" s="234">
        <v>1.07</v>
      </c>
      <c r="D29" s="234">
        <v>1.55</v>
      </c>
      <c r="E29" s="234">
        <v>20.19</v>
      </c>
      <c r="F29" s="234">
        <v>0.14</v>
      </c>
      <c r="G29" s="234">
        <v>0.03</v>
      </c>
      <c r="H29" s="234">
        <v>190.76</v>
      </c>
    </row>
    <row r="31" spans="3:8" ht="12.75">
      <c r="C31" s="235">
        <f aca="true" t="shared" si="0" ref="C31:H31">SUM(C10:C29)</f>
        <v>88.15</v>
      </c>
      <c r="D31" s="235">
        <f t="shared" si="0"/>
        <v>84.36000000000001</v>
      </c>
      <c r="E31" s="235">
        <f t="shared" si="0"/>
        <v>1484.3</v>
      </c>
      <c r="F31" s="235">
        <f t="shared" si="0"/>
        <v>7.93</v>
      </c>
      <c r="G31" s="235">
        <f t="shared" si="0"/>
        <v>1.5900000000000003</v>
      </c>
      <c r="H31" s="235">
        <f t="shared" si="0"/>
        <v>10865.329999999998</v>
      </c>
    </row>
    <row r="33" ht="12.75">
      <c r="A33" t="s">
        <v>419</v>
      </c>
    </row>
    <row r="36" spans="3:8" ht="12.75">
      <c r="C36" s="4">
        <v>92.03</v>
      </c>
      <c r="D36" s="4">
        <v>81.61</v>
      </c>
      <c r="E36" s="236">
        <v>1822.12</v>
      </c>
      <c r="F36" s="4">
        <v>7.94</v>
      </c>
      <c r="G36" s="237">
        <v>1.6</v>
      </c>
      <c r="H36" s="236">
        <v>10865.36</v>
      </c>
    </row>
  </sheetData>
  <mergeCells count="2">
    <mergeCell ref="A8:A9"/>
    <mergeCell ref="B8:B9"/>
  </mergeCell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2" sqref="A2"/>
    </sheetView>
  </sheetViews>
  <sheetFormatPr defaultColWidth="9.140625" defaultRowHeight="12.75"/>
  <cols>
    <col min="1" max="1" width="13.7109375" style="0" customWidth="1"/>
    <col min="2" max="2" width="17.28125" style="0" bestFit="1" customWidth="1"/>
    <col min="3" max="3" width="12.28125" style="0" bestFit="1" customWidth="1"/>
    <col min="4" max="4" width="16.8515625" style="0" bestFit="1" customWidth="1"/>
    <col min="5" max="5" width="18.7109375" style="0" bestFit="1" customWidth="1"/>
  </cols>
  <sheetData>
    <row r="1" spans="1:5" ht="15.75">
      <c r="A1" s="252" t="s">
        <v>462</v>
      </c>
      <c r="B1" s="271"/>
      <c r="C1" s="271"/>
      <c r="D1" s="271"/>
      <c r="E1" s="271"/>
    </row>
    <row r="2" spans="1:5" ht="12.75">
      <c r="A2" s="272"/>
      <c r="B2" s="272"/>
      <c r="C2" s="272"/>
      <c r="D2" s="272"/>
      <c r="E2" s="272"/>
    </row>
    <row r="3" spans="1:5" ht="15.75" customHeight="1">
      <c r="A3" s="273" t="s">
        <v>463</v>
      </c>
      <c r="B3" s="274"/>
      <c r="C3" s="274"/>
      <c r="D3" s="275"/>
      <c r="E3" s="276"/>
    </row>
    <row r="4" spans="1:5" ht="25.5">
      <c r="A4" s="277" t="s">
        <v>464</v>
      </c>
      <c r="B4" s="278" t="s">
        <v>465</v>
      </c>
      <c r="C4" s="279" t="s">
        <v>466</v>
      </c>
      <c r="D4" s="277" t="s">
        <v>467</v>
      </c>
      <c r="E4" s="277" t="s">
        <v>468</v>
      </c>
    </row>
    <row r="5" spans="1:5" ht="12.75">
      <c r="A5" s="280">
        <f>'7-county_VOC_target_E10'!B17</f>
        <v>96.86669500423164</v>
      </c>
      <c r="B5" s="281">
        <f>'7-county_VOC_target_E10'!I9</f>
        <v>109.73727234744113</v>
      </c>
      <c r="C5" s="282">
        <f>B5-A5</f>
        <v>12.87057734320949</v>
      </c>
      <c r="D5" s="282">
        <f>'13-county_VOC_emissions_E10'!L15</f>
        <v>74.69948480346125</v>
      </c>
      <c r="E5" s="282">
        <f>D5-C5</f>
        <v>61.828907460251756</v>
      </c>
    </row>
    <row r="9" spans="1:5" ht="15.75">
      <c r="A9" s="252" t="s">
        <v>469</v>
      </c>
      <c r="B9" s="271"/>
      <c r="C9" s="271"/>
      <c r="D9" s="271"/>
      <c r="E9" s="271"/>
    </row>
    <row r="10" spans="1:5" ht="12.75">
      <c r="A10" s="272"/>
      <c r="B10" s="272"/>
      <c r="C10" s="272"/>
      <c r="D10" s="272"/>
      <c r="E10" s="272"/>
    </row>
    <row r="11" spans="1:5" ht="12.75">
      <c r="A11" s="273" t="s">
        <v>470</v>
      </c>
      <c r="B11" s="274"/>
      <c r="C11" s="274"/>
      <c r="D11" s="275"/>
      <c r="E11" s="276"/>
    </row>
    <row r="12" spans="1:5" ht="25.5">
      <c r="A12" s="277" t="s">
        <v>471</v>
      </c>
      <c r="B12" s="278" t="s">
        <v>472</v>
      </c>
      <c r="C12" s="279" t="s">
        <v>473</v>
      </c>
      <c r="D12" s="277" t="s">
        <v>474</v>
      </c>
      <c r="E12" s="277" t="s">
        <v>475</v>
      </c>
    </row>
    <row r="13" spans="1:5" ht="12.75">
      <c r="A13" s="280">
        <f>'13-county_NOx_target_E10'!B17</f>
        <v>441.15916030633815</v>
      </c>
      <c r="B13" s="281">
        <f>'13-county_NOx_target_E10'!I9</f>
        <v>445.4780687147951</v>
      </c>
      <c r="C13" s="282">
        <f>B13-A13</f>
        <v>4.3189084084569345</v>
      </c>
      <c r="D13" s="282">
        <f>'7-county_NOx_emissions_E10'!L15</f>
        <v>128.10056524169022</v>
      </c>
      <c r="E13" s="282">
        <f>D13-C13</f>
        <v>123.78165683323328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A1" sqref="A1"/>
    </sheetView>
  </sheetViews>
  <sheetFormatPr defaultColWidth="9.140625" defaultRowHeight="12.75"/>
  <cols>
    <col min="2" max="2" width="8.8515625" style="0" bestFit="1" customWidth="1"/>
    <col min="3" max="7" width="9.28125" style="0" bestFit="1" customWidth="1"/>
    <col min="8" max="8" width="10.28125" style="0" bestFit="1" customWidth="1"/>
  </cols>
  <sheetData>
    <row r="1" ht="12.75">
      <c r="A1" t="s">
        <v>410</v>
      </c>
    </row>
    <row r="2" spans="1:2" ht="12.75">
      <c r="A2" t="s">
        <v>411</v>
      </c>
      <c r="B2" t="s">
        <v>412</v>
      </c>
    </row>
    <row r="3" ht="12.75">
      <c r="A3" t="s">
        <v>426</v>
      </c>
    </row>
    <row r="4" ht="12.75">
      <c r="A4" t="s">
        <v>427</v>
      </c>
    </row>
    <row r="5" ht="12.75">
      <c r="A5" t="s">
        <v>414</v>
      </c>
    </row>
    <row r="6" ht="12.75">
      <c r="A6" t="s">
        <v>428</v>
      </c>
    </row>
    <row r="8" spans="1:8" ht="12.75">
      <c r="A8" s="300" t="s">
        <v>286</v>
      </c>
      <c r="B8" s="300" t="s">
        <v>46</v>
      </c>
      <c r="C8" s="226" t="s">
        <v>415</v>
      </c>
      <c r="D8" s="226" t="s">
        <v>416</v>
      </c>
      <c r="E8" s="226" t="s">
        <v>416</v>
      </c>
      <c r="F8" s="226" t="s">
        <v>416</v>
      </c>
      <c r="G8" s="226" t="s">
        <v>416</v>
      </c>
      <c r="H8" s="226" t="s">
        <v>416</v>
      </c>
    </row>
    <row r="9" spans="1:8" ht="12.75">
      <c r="A9" s="289"/>
      <c r="B9" s="289"/>
      <c r="C9" s="227" t="s">
        <v>26</v>
      </c>
      <c r="D9" s="227" t="s">
        <v>36</v>
      </c>
      <c r="E9" s="227" t="s">
        <v>47</v>
      </c>
      <c r="F9" s="227" t="s">
        <v>417</v>
      </c>
      <c r="G9" s="227" t="s">
        <v>50</v>
      </c>
      <c r="H9" s="227" t="s">
        <v>418</v>
      </c>
    </row>
    <row r="10" spans="1:8" ht="12.75">
      <c r="A10" s="228">
        <v>13013</v>
      </c>
      <c r="B10" s="238" t="s">
        <v>18</v>
      </c>
      <c r="C10" s="229">
        <v>0.55</v>
      </c>
      <c r="D10" s="229">
        <v>0.84</v>
      </c>
      <c r="E10" s="229">
        <v>10.91</v>
      </c>
      <c r="F10" s="229">
        <v>0.07</v>
      </c>
      <c r="G10" s="229">
        <v>0.02</v>
      </c>
      <c r="H10" s="229">
        <v>101.81</v>
      </c>
    </row>
    <row r="11" spans="1:8" ht="12.75">
      <c r="A11" s="230">
        <v>13015</v>
      </c>
      <c r="B11" s="239" t="s">
        <v>19</v>
      </c>
      <c r="C11" s="232">
        <v>2.1</v>
      </c>
      <c r="D11" s="232">
        <v>1.87</v>
      </c>
      <c r="E11" s="232">
        <v>25.45</v>
      </c>
      <c r="F11" s="232">
        <v>0.17</v>
      </c>
      <c r="G11" s="232">
        <v>0.04</v>
      </c>
      <c r="H11" s="232">
        <v>230.46</v>
      </c>
    </row>
    <row r="12" spans="1:8" ht="12.75">
      <c r="A12" s="230">
        <v>13045</v>
      </c>
      <c r="B12" s="239" t="s">
        <v>20</v>
      </c>
      <c r="C12" s="232">
        <v>1.66</v>
      </c>
      <c r="D12" s="232">
        <v>1.81</v>
      </c>
      <c r="E12" s="232">
        <v>19.69</v>
      </c>
      <c r="F12" s="232">
        <v>0.16</v>
      </c>
      <c r="G12" s="232">
        <v>0.04</v>
      </c>
      <c r="H12" s="232">
        <v>219.01</v>
      </c>
    </row>
    <row r="13" spans="1:8" ht="12.75">
      <c r="A13" s="230">
        <v>13057</v>
      </c>
      <c r="B13" s="240" t="s">
        <v>5</v>
      </c>
      <c r="C13" s="232">
        <v>4.37</v>
      </c>
      <c r="D13" s="232">
        <v>3.58</v>
      </c>
      <c r="E13" s="232">
        <v>71.84</v>
      </c>
      <c r="F13" s="232">
        <v>0.37</v>
      </c>
      <c r="G13" s="232">
        <v>0.07</v>
      </c>
      <c r="H13" s="232">
        <v>475.96</v>
      </c>
    </row>
    <row r="14" spans="1:8" ht="12.75">
      <c r="A14" s="230">
        <v>13063</v>
      </c>
      <c r="B14" s="240" t="s">
        <v>6</v>
      </c>
      <c r="C14" s="232">
        <v>2.25</v>
      </c>
      <c r="D14" s="232">
        <v>3.42</v>
      </c>
      <c r="E14" s="232">
        <v>44.97</v>
      </c>
      <c r="F14" s="232">
        <v>0.29</v>
      </c>
      <c r="G14" s="232">
        <v>0.07</v>
      </c>
      <c r="H14" s="232">
        <v>419.24</v>
      </c>
    </row>
    <row r="15" spans="1:8" ht="12.75">
      <c r="A15" s="230">
        <v>13067</v>
      </c>
      <c r="B15" s="240" t="s">
        <v>7</v>
      </c>
      <c r="C15" s="232">
        <v>14.74</v>
      </c>
      <c r="D15" s="232">
        <v>9.69</v>
      </c>
      <c r="E15" s="232">
        <v>324.4</v>
      </c>
      <c r="F15" s="232">
        <v>1.06</v>
      </c>
      <c r="G15" s="232">
        <v>0.18</v>
      </c>
      <c r="H15" s="232">
        <v>1409.15</v>
      </c>
    </row>
    <row r="16" spans="1:8" ht="12.75">
      <c r="A16" s="230">
        <v>13077</v>
      </c>
      <c r="B16" s="240" t="s">
        <v>8</v>
      </c>
      <c r="C16" s="232">
        <v>1.78</v>
      </c>
      <c r="D16" s="232">
        <v>1.88</v>
      </c>
      <c r="E16" s="232">
        <v>39.19</v>
      </c>
      <c r="F16" s="232">
        <v>0.18</v>
      </c>
      <c r="G16" s="232">
        <v>0.04</v>
      </c>
      <c r="H16" s="232">
        <v>245.73</v>
      </c>
    </row>
    <row r="17" spans="1:8" ht="12.75">
      <c r="A17" s="230">
        <v>13089</v>
      </c>
      <c r="B17" s="240" t="s">
        <v>92</v>
      </c>
      <c r="C17" s="232">
        <v>12.96</v>
      </c>
      <c r="D17" s="232">
        <v>8.45</v>
      </c>
      <c r="E17" s="232">
        <v>285.05</v>
      </c>
      <c r="F17" s="232">
        <v>0.92</v>
      </c>
      <c r="G17" s="232">
        <v>0.16</v>
      </c>
      <c r="H17" s="232">
        <v>1231.71</v>
      </c>
    </row>
    <row r="18" spans="1:8" ht="12.75">
      <c r="A18" s="230">
        <v>13097</v>
      </c>
      <c r="B18" s="240" t="s">
        <v>10</v>
      </c>
      <c r="C18" s="232">
        <v>0.97</v>
      </c>
      <c r="D18" s="232">
        <v>1.35</v>
      </c>
      <c r="E18" s="232">
        <v>20.13</v>
      </c>
      <c r="F18" s="232">
        <v>0.11</v>
      </c>
      <c r="G18" s="232">
        <v>0.03</v>
      </c>
      <c r="H18" s="232">
        <v>167</v>
      </c>
    </row>
    <row r="19" spans="1:8" ht="12.75">
      <c r="A19" s="230">
        <v>13113</v>
      </c>
      <c r="B19" s="240" t="s">
        <v>11</v>
      </c>
      <c r="C19" s="232">
        <v>1.45</v>
      </c>
      <c r="D19" s="232">
        <v>1.8</v>
      </c>
      <c r="E19" s="232">
        <v>32.36</v>
      </c>
      <c r="F19" s="232">
        <v>0.16</v>
      </c>
      <c r="G19" s="232">
        <v>0.04</v>
      </c>
      <c r="H19" s="232">
        <v>228.6</v>
      </c>
    </row>
    <row r="20" spans="1:8" ht="12.75">
      <c r="A20" s="230">
        <v>13117</v>
      </c>
      <c r="B20" s="240" t="s">
        <v>12</v>
      </c>
      <c r="C20" s="232">
        <v>4.01</v>
      </c>
      <c r="D20" s="232">
        <v>3.07</v>
      </c>
      <c r="E20" s="232">
        <v>78.18</v>
      </c>
      <c r="F20" s="232">
        <v>0.31</v>
      </c>
      <c r="G20" s="232">
        <v>0.06</v>
      </c>
      <c r="H20" s="232">
        <v>420.12</v>
      </c>
    </row>
    <row r="21" spans="1:8" ht="12.75">
      <c r="A21" s="230">
        <v>13121</v>
      </c>
      <c r="B21" s="240" t="s">
        <v>13</v>
      </c>
      <c r="C21" s="232">
        <v>14.8</v>
      </c>
      <c r="D21" s="232">
        <v>16.07</v>
      </c>
      <c r="E21" s="232">
        <v>272.82</v>
      </c>
      <c r="F21" s="232">
        <v>1.43</v>
      </c>
      <c r="G21" s="232">
        <v>0.32</v>
      </c>
      <c r="H21" s="232">
        <v>2040.85</v>
      </c>
    </row>
    <row r="22" spans="1:8" ht="12.75">
      <c r="A22" s="230">
        <v>13135</v>
      </c>
      <c r="B22" s="240" t="s">
        <v>14</v>
      </c>
      <c r="C22" s="232">
        <v>17.69</v>
      </c>
      <c r="D22" s="232">
        <v>14.18</v>
      </c>
      <c r="E22" s="232">
        <v>445.56</v>
      </c>
      <c r="F22" s="232">
        <v>1.5</v>
      </c>
      <c r="G22" s="232">
        <v>0.27</v>
      </c>
      <c r="H22" s="232">
        <v>2020.95</v>
      </c>
    </row>
    <row r="23" spans="1:8" ht="12.75">
      <c r="A23" s="230">
        <v>13139</v>
      </c>
      <c r="B23" s="239" t="s">
        <v>21</v>
      </c>
      <c r="C23" s="232">
        <v>5.54</v>
      </c>
      <c r="D23" s="232">
        <v>3.06</v>
      </c>
      <c r="E23" s="232">
        <v>60.89</v>
      </c>
      <c r="F23" s="232">
        <v>0.3</v>
      </c>
      <c r="G23" s="232">
        <v>0.05</v>
      </c>
      <c r="H23" s="232">
        <v>404.85</v>
      </c>
    </row>
    <row r="24" spans="1:8" ht="12.75">
      <c r="A24" s="230">
        <v>13151</v>
      </c>
      <c r="B24" s="240" t="s">
        <v>15</v>
      </c>
      <c r="C24" s="232">
        <v>2.26</v>
      </c>
      <c r="D24" s="232">
        <v>3.3</v>
      </c>
      <c r="E24" s="232">
        <v>35.39</v>
      </c>
      <c r="F24" s="232">
        <v>0.3</v>
      </c>
      <c r="G24" s="232">
        <v>0.07</v>
      </c>
      <c r="H24" s="232">
        <v>401.22</v>
      </c>
    </row>
    <row r="25" spans="1:8" ht="12.75">
      <c r="A25" s="230">
        <v>13217</v>
      </c>
      <c r="B25" s="239" t="s">
        <v>22</v>
      </c>
      <c r="C25" s="232">
        <v>0.98</v>
      </c>
      <c r="D25" s="232">
        <v>1.76</v>
      </c>
      <c r="E25" s="232">
        <v>17.71</v>
      </c>
      <c r="F25" s="232">
        <v>0.14</v>
      </c>
      <c r="G25" s="232">
        <v>0.04</v>
      </c>
      <c r="H25" s="232">
        <v>208.39</v>
      </c>
    </row>
    <row r="26" spans="1:8" ht="12.75">
      <c r="A26" s="230">
        <v>13223</v>
      </c>
      <c r="B26" s="240" t="s">
        <v>16</v>
      </c>
      <c r="C26" s="232">
        <v>1.05</v>
      </c>
      <c r="D26" s="232">
        <v>1.49</v>
      </c>
      <c r="E26" s="232">
        <v>20.84</v>
      </c>
      <c r="F26" s="232">
        <v>0.14</v>
      </c>
      <c r="G26" s="232">
        <v>0.03</v>
      </c>
      <c r="H26" s="232">
        <v>186.49</v>
      </c>
    </row>
    <row r="27" spans="1:8" ht="12.75">
      <c r="A27" s="230">
        <v>13247</v>
      </c>
      <c r="B27" s="240" t="s">
        <v>17</v>
      </c>
      <c r="C27" s="232">
        <v>1.08</v>
      </c>
      <c r="D27" s="232">
        <v>1.31</v>
      </c>
      <c r="E27" s="232">
        <v>24.14</v>
      </c>
      <c r="F27" s="232">
        <v>0.11</v>
      </c>
      <c r="G27" s="232">
        <v>0.02</v>
      </c>
      <c r="H27" s="232">
        <v>165.23</v>
      </c>
    </row>
    <row r="28" spans="1:8" ht="12.75">
      <c r="A28" s="230">
        <v>13255</v>
      </c>
      <c r="B28" s="239" t="s">
        <v>23</v>
      </c>
      <c r="C28" s="232">
        <v>1.14</v>
      </c>
      <c r="D28" s="232">
        <v>0.77</v>
      </c>
      <c r="E28" s="232">
        <v>13.16</v>
      </c>
      <c r="F28" s="232">
        <v>0.07</v>
      </c>
      <c r="G28" s="232">
        <v>0.01</v>
      </c>
      <c r="H28" s="232">
        <v>97.8</v>
      </c>
    </row>
    <row r="29" spans="1:8" ht="12.75">
      <c r="A29" s="233">
        <v>13297</v>
      </c>
      <c r="B29" s="241" t="s">
        <v>24</v>
      </c>
      <c r="C29" s="234">
        <v>1.13</v>
      </c>
      <c r="D29" s="234">
        <v>1.51</v>
      </c>
      <c r="E29" s="234">
        <v>25.38</v>
      </c>
      <c r="F29" s="234">
        <v>0.14</v>
      </c>
      <c r="G29" s="234">
        <v>0.03</v>
      </c>
      <c r="H29" s="234">
        <v>190.76</v>
      </c>
    </row>
    <row r="31" spans="3:8" ht="12.75">
      <c r="C31" s="235">
        <f aca="true" t="shared" si="0" ref="C31:H31">SUM(C10:C29)</f>
        <v>92.51</v>
      </c>
      <c r="D31" s="235">
        <f t="shared" si="0"/>
        <v>81.21</v>
      </c>
      <c r="E31" s="235">
        <f t="shared" si="0"/>
        <v>1868.0600000000004</v>
      </c>
      <c r="F31" s="235">
        <f t="shared" si="0"/>
        <v>7.93</v>
      </c>
      <c r="G31" s="235">
        <f t="shared" si="0"/>
        <v>1.5900000000000003</v>
      </c>
      <c r="H31" s="235">
        <f t="shared" si="0"/>
        <v>10865.329999999998</v>
      </c>
    </row>
    <row r="33" ht="12.75">
      <c r="A33" t="s">
        <v>419</v>
      </c>
    </row>
    <row r="36" spans="3:8" ht="12.75">
      <c r="C36" s="4">
        <v>92.53</v>
      </c>
      <c r="D36" s="4">
        <v>81.23</v>
      </c>
      <c r="E36" s="236">
        <v>1868.04</v>
      </c>
      <c r="F36" s="4">
        <v>7.94</v>
      </c>
      <c r="G36" s="237">
        <v>1.6</v>
      </c>
      <c r="H36" s="236">
        <v>10865.36</v>
      </c>
    </row>
  </sheetData>
  <mergeCells count="2">
    <mergeCell ref="A8:A9"/>
    <mergeCell ref="B8:B9"/>
  </mergeCell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A1" sqref="A1"/>
    </sheetView>
  </sheetViews>
  <sheetFormatPr defaultColWidth="9.140625" defaultRowHeight="12.75"/>
  <cols>
    <col min="2" max="2" width="8.8515625" style="0" bestFit="1" customWidth="1"/>
    <col min="3" max="7" width="9.28125" style="0" bestFit="1" customWidth="1"/>
    <col min="8" max="8" width="10.28125" style="0" bestFit="1" customWidth="1"/>
  </cols>
  <sheetData>
    <row r="1" ht="12.75">
      <c r="A1" t="s">
        <v>410</v>
      </c>
    </row>
    <row r="2" spans="1:2" ht="12.75">
      <c r="A2" t="s">
        <v>411</v>
      </c>
      <c r="B2" t="s">
        <v>412</v>
      </c>
    </row>
    <row r="3" ht="12.75">
      <c r="A3" t="s">
        <v>434</v>
      </c>
    </row>
    <row r="4" ht="12.75">
      <c r="A4" t="s">
        <v>435</v>
      </c>
    </row>
    <row r="5" ht="12.75">
      <c r="A5" t="s">
        <v>414</v>
      </c>
    </row>
    <row r="6" ht="12.75">
      <c r="A6" t="s">
        <v>436</v>
      </c>
    </row>
    <row r="8" spans="1:8" ht="12.75">
      <c r="A8" s="300" t="s">
        <v>286</v>
      </c>
      <c r="B8" s="300" t="s">
        <v>46</v>
      </c>
      <c r="C8" s="226" t="s">
        <v>415</v>
      </c>
      <c r="D8" s="226" t="s">
        <v>416</v>
      </c>
      <c r="E8" s="226" t="s">
        <v>416</v>
      </c>
      <c r="F8" s="226" t="s">
        <v>416</v>
      </c>
      <c r="G8" s="226" t="s">
        <v>416</v>
      </c>
      <c r="H8" s="226" t="s">
        <v>416</v>
      </c>
    </row>
    <row r="9" spans="1:8" ht="12.75">
      <c r="A9" s="289"/>
      <c r="B9" s="289"/>
      <c r="C9" s="227" t="s">
        <v>26</v>
      </c>
      <c r="D9" s="227" t="s">
        <v>36</v>
      </c>
      <c r="E9" s="227" t="s">
        <v>47</v>
      </c>
      <c r="F9" s="227" t="s">
        <v>417</v>
      </c>
      <c r="G9" s="227" t="s">
        <v>50</v>
      </c>
      <c r="H9" s="227" t="s">
        <v>418</v>
      </c>
    </row>
    <row r="10" spans="1:8" ht="12.75">
      <c r="A10" s="228">
        <v>13013</v>
      </c>
      <c r="B10" s="238" t="s">
        <v>18</v>
      </c>
      <c r="C10" s="229">
        <v>0.55</v>
      </c>
      <c r="D10" s="229">
        <v>0.84</v>
      </c>
      <c r="E10" s="229">
        <v>10.65</v>
      </c>
      <c r="F10" s="229">
        <v>0.07</v>
      </c>
      <c r="G10" s="229">
        <v>0.02</v>
      </c>
      <c r="H10" s="229">
        <v>101.81</v>
      </c>
    </row>
    <row r="11" spans="1:8" ht="12.75">
      <c r="A11" s="230">
        <v>13015</v>
      </c>
      <c r="B11" s="239" t="s">
        <v>19</v>
      </c>
      <c r="C11" s="232">
        <v>2.09</v>
      </c>
      <c r="D11" s="232">
        <v>1.88</v>
      </c>
      <c r="E11" s="232">
        <v>24.86</v>
      </c>
      <c r="F11" s="232">
        <v>0.17</v>
      </c>
      <c r="G11" s="232">
        <v>0.04</v>
      </c>
      <c r="H11" s="232">
        <v>230.46</v>
      </c>
    </row>
    <row r="12" spans="1:8" ht="12.75">
      <c r="A12" s="230">
        <v>13045</v>
      </c>
      <c r="B12" s="239" t="s">
        <v>20</v>
      </c>
      <c r="C12" s="232">
        <v>1.66</v>
      </c>
      <c r="D12" s="232">
        <v>1.82</v>
      </c>
      <c r="E12" s="232">
        <v>19.24</v>
      </c>
      <c r="F12" s="232">
        <v>0.16</v>
      </c>
      <c r="G12" s="232">
        <v>0.04</v>
      </c>
      <c r="H12" s="232">
        <v>219.01</v>
      </c>
    </row>
    <row r="13" spans="1:8" ht="12.75">
      <c r="A13" s="230">
        <v>13057</v>
      </c>
      <c r="B13" s="240" t="s">
        <v>5</v>
      </c>
      <c r="C13" s="232">
        <v>4.16</v>
      </c>
      <c r="D13" s="232">
        <v>3.71</v>
      </c>
      <c r="E13" s="232">
        <v>56.97</v>
      </c>
      <c r="F13" s="232">
        <v>0.37</v>
      </c>
      <c r="G13" s="232">
        <v>0.07</v>
      </c>
      <c r="H13" s="232">
        <v>475.96</v>
      </c>
    </row>
    <row r="14" spans="1:8" ht="12.75">
      <c r="A14" s="230">
        <v>13063</v>
      </c>
      <c r="B14" s="240" t="s">
        <v>6</v>
      </c>
      <c r="C14" s="232">
        <v>2.14</v>
      </c>
      <c r="D14" s="232">
        <v>3.49</v>
      </c>
      <c r="E14" s="232">
        <v>35.95</v>
      </c>
      <c r="F14" s="232">
        <v>0.29</v>
      </c>
      <c r="G14" s="232">
        <v>0.07</v>
      </c>
      <c r="H14" s="232">
        <v>419.24</v>
      </c>
    </row>
    <row r="15" spans="1:8" ht="12.75">
      <c r="A15" s="230">
        <v>13067</v>
      </c>
      <c r="B15" s="240" t="s">
        <v>7</v>
      </c>
      <c r="C15" s="232">
        <v>13.83</v>
      </c>
      <c r="D15" s="232">
        <v>10.22</v>
      </c>
      <c r="E15" s="232">
        <v>256.86</v>
      </c>
      <c r="F15" s="232">
        <v>1.06</v>
      </c>
      <c r="G15" s="232">
        <v>0.18</v>
      </c>
      <c r="H15" s="232">
        <v>1409.15</v>
      </c>
    </row>
    <row r="16" spans="1:8" ht="12.75">
      <c r="A16" s="230">
        <v>13077</v>
      </c>
      <c r="B16" s="240" t="s">
        <v>8</v>
      </c>
      <c r="C16" s="232">
        <v>1.67</v>
      </c>
      <c r="D16" s="232">
        <v>1.94</v>
      </c>
      <c r="E16" s="232">
        <v>31.19</v>
      </c>
      <c r="F16" s="232">
        <v>0.18</v>
      </c>
      <c r="G16" s="232">
        <v>0.04</v>
      </c>
      <c r="H16" s="232">
        <v>245.73</v>
      </c>
    </row>
    <row r="17" spans="1:8" ht="12.75">
      <c r="A17" s="230">
        <v>13089</v>
      </c>
      <c r="B17" s="240" t="s">
        <v>92</v>
      </c>
      <c r="C17" s="232">
        <v>12.17</v>
      </c>
      <c r="D17" s="232">
        <v>8.92</v>
      </c>
      <c r="E17" s="232">
        <v>225.74</v>
      </c>
      <c r="F17" s="232">
        <v>0.92</v>
      </c>
      <c r="G17" s="232">
        <v>0.16</v>
      </c>
      <c r="H17" s="232">
        <v>1231.71</v>
      </c>
    </row>
    <row r="18" spans="1:8" ht="12.75">
      <c r="A18" s="230">
        <v>13097</v>
      </c>
      <c r="B18" s="240" t="s">
        <v>10</v>
      </c>
      <c r="C18" s="232">
        <v>0.92</v>
      </c>
      <c r="D18" s="232">
        <v>1.38</v>
      </c>
      <c r="E18" s="232">
        <v>16.11</v>
      </c>
      <c r="F18" s="232">
        <v>0.11</v>
      </c>
      <c r="G18" s="232">
        <v>0.03</v>
      </c>
      <c r="H18" s="232">
        <v>167</v>
      </c>
    </row>
    <row r="19" spans="1:8" ht="12.75">
      <c r="A19" s="230">
        <v>13113</v>
      </c>
      <c r="B19" s="240" t="s">
        <v>11</v>
      </c>
      <c r="C19" s="232">
        <v>1.37</v>
      </c>
      <c r="D19" s="232">
        <v>1.85</v>
      </c>
      <c r="E19" s="232">
        <v>25.83</v>
      </c>
      <c r="F19" s="232">
        <v>0.16</v>
      </c>
      <c r="G19" s="232">
        <v>0.04</v>
      </c>
      <c r="H19" s="232">
        <v>228.6</v>
      </c>
    </row>
    <row r="20" spans="1:8" ht="12.75">
      <c r="A20" s="230">
        <v>13117</v>
      </c>
      <c r="B20" s="240" t="s">
        <v>12</v>
      </c>
      <c r="C20" s="232">
        <v>3.8</v>
      </c>
      <c r="D20" s="232">
        <v>3.22</v>
      </c>
      <c r="E20" s="232">
        <v>62</v>
      </c>
      <c r="F20" s="232">
        <v>0.31</v>
      </c>
      <c r="G20" s="232">
        <v>0.06</v>
      </c>
      <c r="H20" s="232">
        <v>420.12</v>
      </c>
    </row>
    <row r="21" spans="1:8" ht="12.75">
      <c r="A21" s="230">
        <v>13121</v>
      </c>
      <c r="B21" s="240" t="s">
        <v>13</v>
      </c>
      <c r="C21" s="232">
        <v>14.05</v>
      </c>
      <c r="D21" s="232">
        <v>16.53</v>
      </c>
      <c r="E21" s="232">
        <v>217.62</v>
      </c>
      <c r="F21" s="232">
        <v>1.43</v>
      </c>
      <c r="G21" s="232">
        <v>0.32</v>
      </c>
      <c r="H21" s="232">
        <v>2040.85</v>
      </c>
    </row>
    <row r="22" spans="1:8" ht="12.75">
      <c r="A22" s="230">
        <v>13135</v>
      </c>
      <c r="B22" s="240" t="s">
        <v>14</v>
      </c>
      <c r="C22" s="232">
        <v>16.5</v>
      </c>
      <c r="D22" s="232">
        <v>14.91</v>
      </c>
      <c r="E22" s="232">
        <v>352.73</v>
      </c>
      <c r="F22" s="232">
        <v>1.5</v>
      </c>
      <c r="G22" s="232">
        <v>0.27</v>
      </c>
      <c r="H22" s="232">
        <v>2020.95</v>
      </c>
    </row>
    <row r="23" spans="1:8" ht="12.75">
      <c r="A23" s="230">
        <v>13139</v>
      </c>
      <c r="B23" s="239" t="s">
        <v>21</v>
      </c>
      <c r="C23" s="232">
        <v>5.52</v>
      </c>
      <c r="D23" s="232">
        <v>3.07</v>
      </c>
      <c r="E23" s="232">
        <v>59.44</v>
      </c>
      <c r="F23" s="232">
        <v>0.3</v>
      </c>
      <c r="G23" s="232">
        <v>0.05</v>
      </c>
      <c r="H23" s="232">
        <v>404.85</v>
      </c>
    </row>
    <row r="24" spans="1:8" ht="12.75">
      <c r="A24" s="230">
        <v>13151</v>
      </c>
      <c r="B24" s="240" t="s">
        <v>15</v>
      </c>
      <c r="C24" s="232">
        <v>2.16</v>
      </c>
      <c r="D24" s="232">
        <v>3.36</v>
      </c>
      <c r="E24" s="232">
        <v>28.29</v>
      </c>
      <c r="F24" s="232">
        <v>0.3</v>
      </c>
      <c r="G24" s="232">
        <v>0.07</v>
      </c>
      <c r="H24" s="232">
        <v>401.22</v>
      </c>
    </row>
    <row r="25" spans="1:8" ht="12.75">
      <c r="A25" s="230">
        <v>13217</v>
      </c>
      <c r="B25" s="239" t="s">
        <v>22</v>
      </c>
      <c r="C25" s="232">
        <v>0.98</v>
      </c>
      <c r="D25" s="232">
        <v>1.76</v>
      </c>
      <c r="E25" s="232">
        <v>17.3</v>
      </c>
      <c r="F25" s="232">
        <v>0.14</v>
      </c>
      <c r="G25" s="232">
        <v>0.04</v>
      </c>
      <c r="H25" s="232">
        <v>208.39</v>
      </c>
    </row>
    <row r="26" spans="1:8" ht="12.75">
      <c r="A26" s="230">
        <v>13223</v>
      </c>
      <c r="B26" s="240" t="s">
        <v>16</v>
      </c>
      <c r="C26" s="232">
        <v>1</v>
      </c>
      <c r="D26" s="232">
        <v>1.53</v>
      </c>
      <c r="E26" s="232">
        <v>16.58</v>
      </c>
      <c r="F26" s="232">
        <v>0.14</v>
      </c>
      <c r="G26" s="232">
        <v>0.03</v>
      </c>
      <c r="H26" s="232">
        <v>186.49</v>
      </c>
    </row>
    <row r="27" spans="1:8" ht="12.75">
      <c r="A27" s="230">
        <v>13247</v>
      </c>
      <c r="B27" s="240" t="s">
        <v>17</v>
      </c>
      <c r="C27" s="232">
        <v>1.02</v>
      </c>
      <c r="D27" s="232">
        <v>1.35</v>
      </c>
      <c r="E27" s="232">
        <v>19.37</v>
      </c>
      <c r="F27" s="232">
        <v>0.11</v>
      </c>
      <c r="G27" s="232">
        <v>0.02</v>
      </c>
      <c r="H27" s="232">
        <v>165.23</v>
      </c>
    </row>
    <row r="28" spans="1:8" ht="12.75">
      <c r="A28" s="230">
        <v>13255</v>
      </c>
      <c r="B28" s="239" t="s">
        <v>23</v>
      </c>
      <c r="C28" s="232">
        <v>1.14</v>
      </c>
      <c r="D28" s="232">
        <v>0.77</v>
      </c>
      <c r="E28" s="232">
        <v>12.85</v>
      </c>
      <c r="F28" s="232">
        <v>0.07</v>
      </c>
      <c r="G28" s="232">
        <v>0.01</v>
      </c>
      <c r="H28" s="232">
        <v>97.8</v>
      </c>
    </row>
    <row r="29" spans="1:8" ht="12.75">
      <c r="A29" s="233">
        <v>13297</v>
      </c>
      <c r="B29" s="241" t="s">
        <v>24</v>
      </c>
      <c r="C29" s="234">
        <v>1.12</v>
      </c>
      <c r="D29" s="234">
        <v>1.51</v>
      </c>
      <c r="E29" s="234">
        <v>24.76</v>
      </c>
      <c r="F29" s="234">
        <v>0.14</v>
      </c>
      <c r="G29" s="234">
        <v>0.03</v>
      </c>
      <c r="H29" s="234">
        <v>190.76</v>
      </c>
    </row>
    <row r="31" spans="3:8" ht="12.75">
      <c r="C31" s="235">
        <f aca="true" t="shared" si="0" ref="C31:H31">SUM(C10:C29)</f>
        <v>87.85</v>
      </c>
      <c r="D31" s="235">
        <f t="shared" si="0"/>
        <v>84.06</v>
      </c>
      <c r="E31" s="235">
        <f t="shared" si="0"/>
        <v>1514.3399999999997</v>
      </c>
      <c r="F31" s="235">
        <f t="shared" si="0"/>
        <v>7.93</v>
      </c>
      <c r="G31" s="235">
        <f t="shared" si="0"/>
        <v>1.5900000000000003</v>
      </c>
      <c r="H31" s="235">
        <f t="shared" si="0"/>
        <v>10865.329999999998</v>
      </c>
    </row>
    <row r="33" ht="12.75">
      <c r="A33" t="s">
        <v>419</v>
      </c>
    </row>
    <row r="36" spans="3:8" ht="12.75">
      <c r="C36" s="4"/>
      <c r="D36" s="4"/>
      <c r="E36" s="236"/>
      <c r="F36" s="4"/>
      <c r="G36" s="237"/>
      <c r="H36" s="236"/>
    </row>
  </sheetData>
  <mergeCells count="2">
    <mergeCell ref="A8:A9"/>
    <mergeCell ref="B8:B9"/>
  </mergeCell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1">
      <selection activeCell="A1" sqref="A1:A2"/>
    </sheetView>
  </sheetViews>
  <sheetFormatPr defaultColWidth="9.140625" defaultRowHeight="12.75"/>
  <cols>
    <col min="1" max="16384" width="8.8515625" style="0" customWidth="1"/>
  </cols>
  <sheetData>
    <row r="1" spans="1:10" ht="12.75">
      <c r="A1" s="296" t="s">
        <v>36</v>
      </c>
      <c r="B1" s="55"/>
      <c r="C1" s="56">
        <v>2002</v>
      </c>
      <c r="D1" s="298">
        <v>2003</v>
      </c>
      <c r="E1" s="298">
        <v>2004</v>
      </c>
      <c r="F1" s="298">
        <v>2005</v>
      </c>
      <c r="G1" s="298">
        <v>2006</v>
      </c>
      <c r="H1" s="298">
        <v>2007</v>
      </c>
      <c r="I1" s="298">
        <v>2008</v>
      </c>
      <c r="J1" s="57">
        <v>2009</v>
      </c>
    </row>
    <row r="2" spans="1:10" ht="12.75">
      <c r="A2" s="297"/>
      <c r="B2" s="58" t="s">
        <v>286</v>
      </c>
      <c r="C2" s="59" t="s">
        <v>287</v>
      </c>
      <c r="D2" s="299"/>
      <c r="E2" s="299"/>
      <c r="F2" s="299"/>
      <c r="G2" s="299"/>
      <c r="H2" s="299"/>
      <c r="I2" s="299"/>
      <c r="J2" s="60" t="s">
        <v>287</v>
      </c>
    </row>
    <row r="3" spans="1:10" ht="12.75">
      <c r="A3" s="61" t="s">
        <v>18</v>
      </c>
      <c r="B3" s="62">
        <v>13013</v>
      </c>
      <c r="C3" s="63">
        <f>smkrpt_2002_out!AC10</f>
        <v>0.5591675705999999</v>
      </c>
      <c r="D3" s="64">
        <f aca="true" t="shared" si="0" ref="D3:I12">-((($J3-$C3)/($J$1-$C$1))*($J$1-D$1)-$J3)</f>
        <v>0.5507135313285714</v>
      </c>
      <c r="E3" s="64">
        <f t="shared" si="0"/>
        <v>0.5422594920571427</v>
      </c>
      <c r="F3" s="64">
        <f t="shared" si="0"/>
        <v>0.5338054527857141</v>
      </c>
      <c r="G3" s="64">
        <f t="shared" si="0"/>
        <v>0.5253514135142856</v>
      </c>
      <c r="H3" s="64">
        <f t="shared" si="0"/>
        <v>0.5168973742428571</v>
      </c>
      <c r="I3" s="64">
        <f t="shared" si="0"/>
        <v>0.5084433349714285</v>
      </c>
      <c r="J3" s="65">
        <f>smkrpt_2009_out!AC10</f>
        <v>0.4999892956999999</v>
      </c>
    </row>
    <row r="4" spans="1:10" ht="12.75">
      <c r="A4" s="61" t="s">
        <v>19</v>
      </c>
      <c r="B4" s="62">
        <v>13015</v>
      </c>
      <c r="C4" s="63">
        <f>smkrpt_2002_out!AC11</f>
        <v>1.9906800119999994</v>
      </c>
      <c r="D4" s="64">
        <f t="shared" si="0"/>
        <v>1.9603957988571423</v>
      </c>
      <c r="E4" s="64">
        <f t="shared" si="0"/>
        <v>1.9301115857142854</v>
      </c>
      <c r="F4" s="64">
        <f t="shared" si="0"/>
        <v>1.8998273725714285</v>
      </c>
      <c r="G4" s="64">
        <f t="shared" si="0"/>
        <v>1.8695431594285714</v>
      </c>
      <c r="H4" s="64">
        <f t="shared" si="0"/>
        <v>1.8392589462857145</v>
      </c>
      <c r="I4" s="64">
        <f t="shared" si="0"/>
        <v>1.8089747331428574</v>
      </c>
      <c r="J4" s="65">
        <f>smkrpt_2009_out!AC11</f>
        <v>1.7786905200000005</v>
      </c>
    </row>
    <row r="5" spans="1:10" ht="12.75">
      <c r="A5" s="61" t="s">
        <v>20</v>
      </c>
      <c r="B5" s="62">
        <v>13045</v>
      </c>
      <c r="C5" s="63">
        <f>smkrpt_2002_out!AC25</f>
        <v>0.5478444346000001</v>
      </c>
      <c r="D5" s="64">
        <f t="shared" si="0"/>
        <v>0.5395145763285715</v>
      </c>
      <c r="E5" s="64">
        <f t="shared" si="0"/>
        <v>0.5311847180571428</v>
      </c>
      <c r="F5" s="64">
        <f t="shared" si="0"/>
        <v>0.5228548597857143</v>
      </c>
      <c r="G5" s="64">
        <f t="shared" si="0"/>
        <v>0.5145250015142857</v>
      </c>
      <c r="H5" s="64">
        <f t="shared" si="0"/>
        <v>0.5061951432428571</v>
      </c>
      <c r="I5" s="64">
        <f t="shared" si="0"/>
        <v>0.4978652849714285</v>
      </c>
      <c r="J5" s="65">
        <f>smkrpt_2009_out!AC25</f>
        <v>0.4895354266999999</v>
      </c>
    </row>
    <row r="6" spans="1:10" ht="12.75">
      <c r="A6" s="66" t="s">
        <v>5</v>
      </c>
      <c r="B6" s="62">
        <v>13057</v>
      </c>
      <c r="C6" s="63">
        <f>smkrpt_2002_out!AC31</f>
        <v>0.00010958999999999996</v>
      </c>
      <c r="D6" s="64">
        <f t="shared" si="0"/>
        <v>0.00011178142857142854</v>
      </c>
      <c r="E6" s="64">
        <f t="shared" si="0"/>
        <v>0.00011397285714285712</v>
      </c>
      <c r="F6" s="64">
        <f t="shared" si="0"/>
        <v>0.00011616428571428571</v>
      </c>
      <c r="G6" s="64">
        <f t="shared" si="0"/>
        <v>0.00011835571428571429</v>
      </c>
      <c r="H6" s="64">
        <f t="shared" si="0"/>
        <v>0.00012054714285714287</v>
      </c>
      <c r="I6" s="64">
        <f t="shared" si="0"/>
        <v>0.00012273857142857146</v>
      </c>
      <c r="J6" s="65">
        <f>smkrpt_2009_out!AC31</f>
        <v>0.00012493000000000004</v>
      </c>
    </row>
    <row r="7" spans="1:10" ht="12.75">
      <c r="A7" s="66" t="s">
        <v>6</v>
      </c>
      <c r="B7" s="62">
        <v>13063</v>
      </c>
      <c r="C7" s="63">
        <f>smkrpt_2002_out!AC34</f>
        <v>16.142984597200005</v>
      </c>
      <c r="D7" s="64">
        <f t="shared" si="0"/>
        <v>16.48879267808572</v>
      </c>
      <c r="E7" s="64">
        <f t="shared" si="0"/>
        <v>16.834600758971433</v>
      </c>
      <c r="F7" s="64">
        <f t="shared" si="0"/>
        <v>17.180408839857147</v>
      </c>
      <c r="G7" s="64">
        <f t="shared" si="0"/>
        <v>17.52621692074286</v>
      </c>
      <c r="H7" s="64">
        <f t="shared" si="0"/>
        <v>17.872025001628575</v>
      </c>
      <c r="I7" s="64">
        <f t="shared" si="0"/>
        <v>18.21783308251429</v>
      </c>
      <c r="J7" s="65">
        <f>smkrpt_2009_out!AC34</f>
        <v>18.563641163400003</v>
      </c>
    </row>
    <row r="8" spans="1:10" ht="12.75">
      <c r="A8" s="66" t="s">
        <v>7</v>
      </c>
      <c r="B8" s="62">
        <v>13067</v>
      </c>
      <c r="C8" s="63">
        <f>smkrpt_2002_out!AC36</f>
        <v>2.768342426000001</v>
      </c>
      <c r="D8" s="64">
        <f t="shared" si="0"/>
        <v>2.768336229714287</v>
      </c>
      <c r="E8" s="64">
        <f t="shared" si="0"/>
        <v>2.7683300334285725</v>
      </c>
      <c r="F8" s="64">
        <f t="shared" si="0"/>
        <v>2.7683238371428582</v>
      </c>
      <c r="G8" s="64">
        <f t="shared" si="0"/>
        <v>2.768317640857144</v>
      </c>
      <c r="H8" s="64">
        <f t="shared" si="0"/>
        <v>2.7683114445714296</v>
      </c>
      <c r="I8" s="64">
        <f t="shared" si="0"/>
        <v>2.7683052482857153</v>
      </c>
      <c r="J8" s="65">
        <f>smkrpt_2009_out!AC36</f>
        <v>2.768299052000001</v>
      </c>
    </row>
    <row r="9" spans="1:10" ht="12.75">
      <c r="A9" s="66" t="s">
        <v>8</v>
      </c>
      <c r="B9" s="62">
        <v>13077</v>
      </c>
      <c r="C9" s="63">
        <f>smkrpt_2002_out!AC41</f>
        <v>1.3831924360000005</v>
      </c>
      <c r="D9" s="64">
        <f t="shared" si="0"/>
        <v>1.377248119314286</v>
      </c>
      <c r="E9" s="64">
        <f t="shared" si="0"/>
        <v>1.3713038026285718</v>
      </c>
      <c r="F9" s="64">
        <f t="shared" si="0"/>
        <v>1.3653594859428573</v>
      </c>
      <c r="G9" s="64">
        <f t="shared" si="0"/>
        <v>1.3594151692571428</v>
      </c>
      <c r="H9" s="64">
        <f t="shared" si="0"/>
        <v>1.3534708525714283</v>
      </c>
      <c r="I9" s="64">
        <f t="shared" si="0"/>
        <v>1.347526535885714</v>
      </c>
      <c r="J9" s="65">
        <f>smkrpt_2009_out!AC41</f>
        <v>1.3415822191999995</v>
      </c>
    </row>
    <row r="10" spans="1:10" ht="12.75">
      <c r="A10" s="66" t="s">
        <v>9</v>
      </c>
      <c r="B10" s="62">
        <v>13089</v>
      </c>
      <c r="C10" s="63">
        <f>smkrpt_2002_out!AC47</f>
        <v>1.2872738659999998</v>
      </c>
      <c r="D10" s="64">
        <f t="shared" si="0"/>
        <v>1.2873075988999998</v>
      </c>
      <c r="E10" s="64">
        <f t="shared" si="0"/>
        <v>1.2873413318</v>
      </c>
      <c r="F10" s="64">
        <f t="shared" si="0"/>
        <v>1.2873750647</v>
      </c>
      <c r="G10" s="64">
        <f t="shared" si="0"/>
        <v>1.2874087976</v>
      </c>
      <c r="H10" s="64">
        <f t="shared" si="0"/>
        <v>1.2874425305</v>
      </c>
      <c r="I10" s="64">
        <f t="shared" si="0"/>
        <v>1.2874762634</v>
      </c>
      <c r="J10" s="65">
        <f>smkrpt_2009_out!AC47</f>
        <v>1.2875099963</v>
      </c>
    </row>
    <row r="11" spans="1:10" ht="12.75">
      <c r="A11" s="66" t="s">
        <v>10</v>
      </c>
      <c r="B11" s="62">
        <v>13097</v>
      </c>
      <c r="C11" s="63">
        <f>smkrpt_2002_out!AC51</f>
        <v>0.5051823025999999</v>
      </c>
      <c r="D11" s="64">
        <f t="shared" si="0"/>
        <v>0.5031253358999999</v>
      </c>
      <c r="E11" s="64">
        <f t="shared" si="0"/>
        <v>0.5010683692</v>
      </c>
      <c r="F11" s="64">
        <f t="shared" si="0"/>
        <v>0.4990114025</v>
      </c>
      <c r="G11" s="64">
        <f t="shared" si="0"/>
        <v>0.4969544358</v>
      </c>
      <c r="H11" s="64">
        <f t="shared" si="0"/>
        <v>0.49489746910000004</v>
      </c>
      <c r="I11" s="64">
        <f t="shared" si="0"/>
        <v>0.49284050240000005</v>
      </c>
      <c r="J11" s="65">
        <f>smkrpt_2009_out!AC51</f>
        <v>0.4907835357000001</v>
      </c>
    </row>
    <row r="12" spans="1:10" ht="12.75">
      <c r="A12" s="66" t="s">
        <v>11</v>
      </c>
      <c r="B12" s="62">
        <v>13113</v>
      </c>
      <c r="C12" s="63">
        <f>smkrpt_2002_out!AC59</f>
        <v>0.3595719736999999</v>
      </c>
      <c r="D12" s="64">
        <f t="shared" si="0"/>
        <v>0.35806468685714277</v>
      </c>
      <c r="E12" s="64">
        <f t="shared" si="0"/>
        <v>0.35655740001428565</v>
      </c>
      <c r="F12" s="64">
        <f t="shared" si="0"/>
        <v>0.35505011317142854</v>
      </c>
      <c r="G12" s="64">
        <f t="shared" si="0"/>
        <v>0.35354282632857137</v>
      </c>
      <c r="H12" s="64">
        <f t="shared" si="0"/>
        <v>0.35203553948571426</v>
      </c>
      <c r="I12" s="64">
        <f t="shared" si="0"/>
        <v>0.35052825264285714</v>
      </c>
      <c r="J12" s="65">
        <f>smkrpt_2009_out!AC59</f>
        <v>0.3490209658</v>
      </c>
    </row>
    <row r="13" spans="1:10" ht="12.75">
      <c r="A13" s="66" t="s">
        <v>12</v>
      </c>
      <c r="B13" s="62">
        <v>13117</v>
      </c>
      <c r="C13" s="63">
        <f>smkrpt_2002_out!AC61</f>
        <v>0</v>
      </c>
      <c r="D13" s="64">
        <f aca="true" t="shared" si="1" ref="D13:I22">-((($J13-$C13)/($J$1-$C$1))*($J$1-D$1)-$J13)</f>
        <v>0</v>
      </c>
      <c r="E13" s="64">
        <f t="shared" si="1"/>
        <v>0</v>
      </c>
      <c r="F13" s="64">
        <f t="shared" si="1"/>
        <v>0</v>
      </c>
      <c r="G13" s="64">
        <f t="shared" si="1"/>
        <v>0</v>
      </c>
      <c r="H13" s="64">
        <f t="shared" si="1"/>
        <v>0</v>
      </c>
      <c r="I13" s="64">
        <f t="shared" si="1"/>
        <v>0</v>
      </c>
      <c r="J13" s="65">
        <f>smkrpt_2009_out!AC61</f>
        <v>0</v>
      </c>
    </row>
    <row r="14" spans="1:10" ht="12.75">
      <c r="A14" s="66" t="s">
        <v>13</v>
      </c>
      <c r="B14" s="62">
        <v>13121</v>
      </c>
      <c r="C14" s="63">
        <f>smkrpt_2002_out!AC63</f>
        <v>3.7831674629999994</v>
      </c>
      <c r="D14" s="64">
        <f t="shared" si="1"/>
        <v>3.783373525428571</v>
      </c>
      <c r="E14" s="64">
        <f t="shared" si="1"/>
        <v>3.7835795878571425</v>
      </c>
      <c r="F14" s="64">
        <f t="shared" si="1"/>
        <v>3.783785650285714</v>
      </c>
      <c r="G14" s="64">
        <f t="shared" si="1"/>
        <v>3.7839917127142852</v>
      </c>
      <c r="H14" s="64">
        <f t="shared" si="1"/>
        <v>3.784197775142857</v>
      </c>
      <c r="I14" s="64">
        <f t="shared" si="1"/>
        <v>3.7844038375714284</v>
      </c>
      <c r="J14" s="65">
        <f>smkrpt_2009_out!AC63</f>
        <v>3.7846099</v>
      </c>
    </row>
    <row r="15" spans="1:10" ht="12.75">
      <c r="A15" s="66" t="s">
        <v>14</v>
      </c>
      <c r="B15" s="62">
        <v>13135</v>
      </c>
      <c r="C15" s="63">
        <f>smkrpt_2002_out!AC70</f>
        <v>0.9629524352</v>
      </c>
      <c r="D15" s="64">
        <f t="shared" si="1"/>
        <v>0.9629524779571428</v>
      </c>
      <c r="E15" s="64">
        <f t="shared" si="1"/>
        <v>0.9629525207142856</v>
      </c>
      <c r="F15" s="64">
        <f t="shared" si="1"/>
        <v>0.9629525634714284</v>
      </c>
      <c r="G15" s="64">
        <f t="shared" si="1"/>
        <v>0.9629526062285714</v>
      </c>
      <c r="H15" s="64">
        <f t="shared" si="1"/>
        <v>0.9629526489857142</v>
      </c>
      <c r="I15" s="64">
        <f t="shared" si="1"/>
        <v>0.962952691742857</v>
      </c>
      <c r="J15" s="65">
        <f>smkrpt_2009_out!AC70</f>
        <v>0.9629527344999999</v>
      </c>
    </row>
    <row r="16" spans="1:10" ht="12.75">
      <c r="A16" s="61" t="s">
        <v>21</v>
      </c>
      <c r="B16" s="62">
        <v>13139</v>
      </c>
      <c r="C16" s="63">
        <f>smkrpt_2002_out!AC72</f>
        <v>0.6238294005</v>
      </c>
      <c r="D16" s="64">
        <f t="shared" si="1"/>
        <v>0.6143580099428572</v>
      </c>
      <c r="E16" s="64">
        <f t="shared" si="1"/>
        <v>0.6048866193857143</v>
      </c>
      <c r="F16" s="64">
        <f t="shared" si="1"/>
        <v>0.5954152288285715</v>
      </c>
      <c r="G16" s="64">
        <f t="shared" si="1"/>
        <v>0.5859438382714286</v>
      </c>
      <c r="H16" s="64">
        <f t="shared" si="1"/>
        <v>0.5764724477142857</v>
      </c>
      <c r="I16" s="64">
        <f t="shared" si="1"/>
        <v>0.5670010571571429</v>
      </c>
      <c r="J16" s="65">
        <f>smkrpt_2009_out!AC72</f>
        <v>0.5575296666</v>
      </c>
    </row>
    <row r="17" spans="1:10" ht="12.75">
      <c r="A17" s="66" t="s">
        <v>15</v>
      </c>
      <c r="B17" s="62">
        <v>13151</v>
      </c>
      <c r="C17" s="63">
        <f>smkrpt_2002_out!AC78</f>
        <v>1.4122264350000004</v>
      </c>
      <c r="D17" s="64">
        <f t="shared" si="1"/>
        <v>1.406162166314286</v>
      </c>
      <c r="E17" s="64">
        <f t="shared" si="1"/>
        <v>1.4000978976285718</v>
      </c>
      <c r="F17" s="64">
        <f t="shared" si="1"/>
        <v>1.3940336289428574</v>
      </c>
      <c r="G17" s="64">
        <f t="shared" si="1"/>
        <v>1.3879693602571432</v>
      </c>
      <c r="H17" s="64">
        <f t="shared" si="1"/>
        <v>1.3819050915714288</v>
      </c>
      <c r="I17" s="64">
        <f t="shared" si="1"/>
        <v>1.3758408228857146</v>
      </c>
      <c r="J17" s="65">
        <f>smkrpt_2009_out!AC78</f>
        <v>1.3697765542000002</v>
      </c>
    </row>
    <row r="18" spans="1:10" ht="12.75">
      <c r="A18" s="61" t="s">
        <v>22</v>
      </c>
      <c r="B18" s="62">
        <v>13217</v>
      </c>
      <c r="C18" s="63">
        <f>smkrpt_2002_out!AC110</f>
        <v>0.161524921</v>
      </c>
      <c r="D18" s="64">
        <f t="shared" si="1"/>
        <v>0.15911417903142855</v>
      </c>
      <c r="E18" s="64">
        <f t="shared" si="1"/>
        <v>0.15670343706285714</v>
      </c>
      <c r="F18" s="64">
        <f t="shared" si="1"/>
        <v>0.15429269509428573</v>
      </c>
      <c r="G18" s="64">
        <f t="shared" si="1"/>
        <v>0.1518819531257143</v>
      </c>
      <c r="H18" s="64">
        <f t="shared" si="1"/>
        <v>0.14947121115714287</v>
      </c>
      <c r="I18" s="64">
        <f t="shared" si="1"/>
        <v>0.14706046918857144</v>
      </c>
      <c r="J18" s="65">
        <f>smkrpt_2009_out!AC110</f>
        <v>0.14464972722000002</v>
      </c>
    </row>
    <row r="19" spans="1:10" ht="12.75">
      <c r="A19" s="66" t="s">
        <v>16</v>
      </c>
      <c r="B19" s="62">
        <v>13223</v>
      </c>
      <c r="C19" s="63">
        <f>smkrpt_2002_out!AC113</f>
        <v>1.1705604420999998</v>
      </c>
      <c r="D19" s="64">
        <f t="shared" si="1"/>
        <v>1.1655291241285712</v>
      </c>
      <c r="E19" s="64">
        <f t="shared" si="1"/>
        <v>1.1604978061571427</v>
      </c>
      <c r="F19" s="64">
        <f t="shared" si="1"/>
        <v>1.1554664881857142</v>
      </c>
      <c r="G19" s="64">
        <f t="shared" si="1"/>
        <v>1.1504351702142859</v>
      </c>
      <c r="H19" s="64">
        <f t="shared" si="1"/>
        <v>1.1454038522428573</v>
      </c>
      <c r="I19" s="64">
        <f t="shared" si="1"/>
        <v>1.1403725342714288</v>
      </c>
      <c r="J19" s="65">
        <f>smkrpt_2009_out!AC113</f>
        <v>1.1353412163000003</v>
      </c>
    </row>
    <row r="20" spans="1:10" ht="12.75">
      <c r="A20" s="66" t="s">
        <v>17</v>
      </c>
      <c r="B20" s="62">
        <v>13247</v>
      </c>
      <c r="C20" s="63">
        <f>smkrpt_2002_out!AC125</f>
        <v>0.2267964748</v>
      </c>
      <c r="D20" s="64">
        <f t="shared" si="1"/>
        <v>0.22334752110000003</v>
      </c>
      <c r="E20" s="64">
        <f t="shared" si="1"/>
        <v>0.21989856740000002</v>
      </c>
      <c r="F20" s="64">
        <f t="shared" si="1"/>
        <v>0.21644961370000004</v>
      </c>
      <c r="G20" s="64">
        <f t="shared" si="1"/>
        <v>0.21300066000000006</v>
      </c>
      <c r="H20" s="64">
        <f t="shared" si="1"/>
        <v>0.20955170630000008</v>
      </c>
      <c r="I20" s="64">
        <f t="shared" si="1"/>
        <v>0.20610275260000008</v>
      </c>
      <c r="J20" s="65">
        <f>smkrpt_2009_out!AC125</f>
        <v>0.2026537989000001</v>
      </c>
    </row>
    <row r="21" spans="1:10" ht="12.75">
      <c r="A21" s="61" t="s">
        <v>23</v>
      </c>
      <c r="B21" s="62">
        <v>13255</v>
      </c>
      <c r="C21" s="63">
        <f>smkrpt_2002_out!AC129</f>
        <v>0.06102802954999998</v>
      </c>
      <c r="D21" s="64">
        <f t="shared" si="1"/>
        <v>0.06009981529571427</v>
      </c>
      <c r="E21" s="64">
        <f t="shared" si="1"/>
        <v>0.05917160104142856</v>
      </c>
      <c r="F21" s="64">
        <f t="shared" si="1"/>
        <v>0.05824338678714285</v>
      </c>
      <c r="G21" s="64">
        <f t="shared" si="1"/>
        <v>0.057315172532857145</v>
      </c>
      <c r="H21" s="64">
        <f t="shared" si="1"/>
        <v>0.05638695827857144</v>
      </c>
      <c r="I21" s="64">
        <f t="shared" si="1"/>
        <v>0.055458744024285724</v>
      </c>
      <c r="J21" s="65">
        <f>smkrpt_2009_out!AC129</f>
        <v>0.054530529770000016</v>
      </c>
    </row>
    <row r="22" spans="1:10" ht="13.5" thickBot="1">
      <c r="A22" s="67" t="s">
        <v>24</v>
      </c>
      <c r="B22" s="68">
        <v>13297</v>
      </c>
      <c r="C22" s="69">
        <f>smkrpt_2002_out!AC150</f>
        <v>0.19188094280000006</v>
      </c>
      <c r="D22" s="70">
        <f t="shared" si="1"/>
        <v>0.1889634325571429</v>
      </c>
      <c r="E22" s="70">
        <f t="shared" si="1"/>
        <v>0.18604592231428577</v>
      </c>
      <c r="F22" s="70">
        <f t="shared" si="1"/>
        <v>0.1831284120714286</v>
      </c>
      <c r="G22" s="70">
        <f t="shared" si="1"/>
        <v>0.18021090182857144</v>
      </c>
      <c r="H22" s="70">
        <f t="shared" si="1"/>
        <v>0.17729339158571428</v>
      </c>
      <c r="I22" s="70">
        <f t="shared" si="1"/>
        <v>0.17437588134285714</v>
      </c>
      <c r="J22" s="71">
        <f>smkrpt_2009_out!AC150</f>
        <v>0.17145837109999998</v>
      </c>
    </row>
    <row r="23" spans="1:10" ht="12.75">
      <c r="A23" s="72" t="s">
        <v>295</v>
      </c>
      <c r="B23" s="73"/>
      <c r="C23" s="74">
        <f>SUM(C3:C22)</f>
        <v>34.138315752649994</v>
      </c>
      <c r="D23" s="75">
        <f aca="true" t="shared" si="2" ref="D23:I23">SUM(D3:D22)</f>
        <v>34.397510588470006</v>
      </c>
      <c r="E23" s="75">
        <f t="shared" si="2"/>
        <v>34.65670542429001</v>
      </c>
      <c r="F23" s="75">
        <f t="shared" si="2"/>
        <v>34.91590026011001</v>
      </c>
      <c r="G23" s="75">
        <f t="shared" si="2"/>
        <v>35.17509509593002</v>
      </c>
      <c r="H23" s="75">
        <f t="shared" si="2"/>
        <v>35.43428993175</v>
      </c>
      <c r="I23" s="75">
        <f t="shared" si="2"/>
        <v>35.693484767570006</v>
      </c>
      <c r="J23" s="74">
        <f>SUM(J3:J22)</f>
        <v>35.952679603389996</v>
      </c>
    </row>
    <row r="24" ht="13.5" thickBot="1"/>
    <row r="25" spans="1:10" ht="12.75">
      <c r="A25" s="296" t="s">
        <v>26</v>
      </c>
      <c r="B25" s="55"/>
      <c r="C25" s="56">
        <v>2002</v>
      </c>
      <c r="D25" s="298">
        <f aca="true" t="shared" si="3" ref="D25:I25">C25+1</f>
        <v>2003</v>
      </c>
      <c r="E25" s="298">
        <f t="shared" si="3"/>
        <v>2004</v>
      </c>
      <c r="F25" s="298">
        <f t="shared" si="3"/>
        <v>2005</v>
      </c>
      <c r="G25" s="298">
        <f t="shared" si="3"/>
        <v>2006</v>
      </c>
      <c r="H25" s="298">
        <f t="shared" si="3"/>
        <v>2007</v>
      </c>
      <c r="I25" s="298">
        <f t="shared" si="3"/>
        <v>2008</v>
      </c>
      <c r="J25" s="57">
        <v>2009</v>
      </c>
    </row>
    <row r="26" spans="1:10" ht="12.75">
      <c r="A26" s="297"/>
      <c r="B26" s="58" t="s">
        <v>286</v>
      </c>
      <c r="C26" s="59" t="s">
        <v>2</v>
      </c>
      <c r="D26" s="299"/>
      <c r="E26" s="299"/>
      <c r="F26" s="299"/>
      <c r="G26" s="299"/>
      <c r="H26" s="299"/>
      <c r="I26" s="299"/>
      <c r="J26" s="60" t="s">
        <v>2</v>
      </c>
    </row>
    <row r="27" spans="1:13" ht="12.75">
      <c r="A27" s="61" t="s">
        <v>18</v>
      </c>
      <c r="B27" s="62">
        <v>13013</v>
      </c>
      <c r="C27" s="63">
        <f>smkrpt_2002_out!AD10</f>
        <v>0.03549915589999998</v>
      </c>
      <c r="D27" s="64">
        <f aca="true" t="shared" si="4" ref="D27:I36">-((($J27-$C27)/($J$1-$C$1))*($J$1-D$1)-$J27)</f>
        <v>0.03562072690285713</v>
      </c>
      <c r="E27" s="64">
        <f t="shared" si="4"/>
        <v>0.035742297905714274</v>
      </c>
      <c r="F27" s="64">
        <f t="shared" si="4"/>
        <v>0.03586386890857142</v>
      </c>
      <c r="G27" s="64">
        <f t="shared" si="4"/>
        <v>0.03598543991142856</v>
      </c>
      <c r="H27" s="64">
        <f t="shared" si="4"/>
        <v>0.036107010914285705</v>
      </c>
      <c r="I27" s="64">
        <f t="shared" si="4"/>
        <v>0.03622858191714285</v>
      </c>
      <c r="J27" s="65">
        <f>smkrpt_2009_out!AD10</f>
        <v>0.036350152919999996</v>
      </c>
      <c r="K27" s="237"/>
      <c r="L27" s="237"/>
      <c r="M27" s="237"/>
    </row>
    <row r="28" spans="1:10" ht="12.75">
      <c r="A28" s="61" t="s">
        <v>19</v>
      </c>
      <c r="B28" s="62">
        <v>13015</v>
      </c>
      <c r="C28" s="63">
        <f>smkrpt_2002_out!AD11</f>
        <v>0.08789917360000003</v>
      </c>
      <c r="D28" s="64">
        <f t="shared" si="4"/>
        <v>0.08745177132857146</v>
      </c>
      <c r="E28" s="64">
        <f t="shared" si="4"/>
        <v>0.08700436905714289</v>
      </c>
      <c r="F28" s="64">
        <f t="shared" si="4"/>
        <v>0.08655696678571431</v>
      </c>
      <c r="G28" s="64">
        <f t="shared" si="4"/>
        <v>0.08610956451428574</v>
      </c>
      <c r="H28" s="64">
        <f t="shared" si="4"/>
        <v>0.08566216224285716</v>
      </c>
      <c r="I28" s="64">
        <f t="shared" si="4"/>
        <v>0.08521475997142859</v>
      </c>
      <c r="J28" s="65">
        <f>smkrpt_2009_out!AD11</f>
        <v>0.08476735770000002</v>
      </c>
    </row>
    <row r="29" spans="1:10" ht="12.75">
      <c r="A29" s="61" t="s">
        <v>20</v>
      </c>
      <c r="B29" s="62">
        <v>13045</v>
      </c>
      <c r="C29" s="63">
        <f>smkrpt_2002_out!AD25</f>
        <v>0.024448945900000005</v>
      </c>
      <c r="D29" s="64">
        <f t="shared" si="4"/>
        <v>0.024332189188571433</v>
      </c>
      <c r="E29" s="64">
        <f t="shared" si="4"/>
        <v>0.024215432477142862</v>
      </c>
      <c r="F29" s="64">
        <f t="shared" si="4"/>
        <v>0.02409867576571429</v>
      </c>
      <c r="G29" s="64">
        <f t="shared" si="4"/>
        <v>0.023981919054285723</v>
      </c>
      <c r="H29" s="64">
        <f t="shared" si="4"/>
        <v>0.02386516234285715</v>
      </c>
      <c r="I29" s="64">
        <f t="shared" si="4"/>
        <v>0.02374840563142858</v>
      </c>
      <c r="J29" s="65">
        <f>smkrpt_2009_out!AD25</f>
        <v>0.02363164892000001</v>
      </c>
    </row>
    <row r="30" spans="1:10" ht="12.75">
      <c r="A30" s="66" t="s">
        <v>5</v>
      </c>
      <c r="B30" s="62">
        <v>13057</v>
      </c>
      <c r="C30" s="63">
        <f>smkrpt_2002_out!AD31</f>
        <v>0.0007397299999999997</v>
      </c>
      <c r="D30" s="64">
        <f t="shared" si="4"/>
        <v>0.0007547199999999997</v>
      </c>
      <c r="E30" s="64">
        <f t="shared" si="4"/>
        <v>0.0007697099999999998</v>
      </c>
      <c r="F30" s="64">
        <f t="shared" si="4"/>
        <v>0.0007846999999999999</v>
      </c>
      <c r="G30" s="64">
        <f t="shared" si="4"/>
        <v>0.0007996899999999999</v>
      </c>
      <c r="H30" s="64">
        <f t="shared" si="4"/>
        <v>0.00081468</v>
      </c>
      <c r="I30" s="64">
        <f t="shared" si="4"/>
        <v>0.00082967</v>
      </c>
      <c r="J30" s="65">
        <f>smkrpt_2009_out!AD31</f>
        <v>0.0008446600000000001</v>
      </c>
    </row>
    <row r="31" spans="1:10" ht="12.75">
      <c r="A31" s="66" t="s">
        <v>6</v>
      </c>
      <c r="B31" s="62">
        <v>13063</v>
      </c>
      <c r="C31" s="63">
        <f>smkrpt_2002_out!AD34</f>
        <v>1.0069874918000001</v>
      </c>
      <c r="D31" s="64">
        <f t="shared" si="4"/>
        <v>1.0285602778000003</v>
      </c>
      <c r="E31" s="64">
        <f t="shared" si="4"/>
        <v>1.0501330638000004</v>
      </c>
      <c r="F31" s="64">
        <f t="shared" si="4"/>
        <v>1.0717058498000005</v>
      </c>
      <c r="G31" s="64">
        <f t="shared" si="4"/>
        <v>1.0932786358000004</v>
      </c>
      <c r="H31" s="64">
        <f t="shared" si="4"/>
        <v>1.1148514218000005</v>
      </c>
      <c r="I31" s="64">
        <f t="shared" si="4"/>
        <v>1.1364242078000006</v>
      </c>
      <c r="J31" s="65">
        <f>smkrpt_2009_out!AD34</f>
        <v>1.1579969938000008</v>
      </c>
    </row>
    <row r="32" spans="1:10" ht="12.75">
      <c r="A32" s="66" t="s">
        <v>7</v>
      </c>
      <c r="B32" s="62">
        <v>13067</v>
      </c>
      <c r="C32" s="63">
        <f>smkrpt_2002_out!AD36</f>
        <v>0.13547728740000003</v>
      </c>
      <c r="D32" s="64">
        <f t="shared" si="4"/>
        <v>0.1347736825714286</v>
      </c>
      <c r="E32" s="64">
        <f t="shared" si="4"/>
        <v>0.13407007774285717</v>
      </c>
      <c r="F32" s="64">
        <f t="shared" si="4"/>
        <v>0.13336647291428574</v>
      </c>
      <c r="G32" s="64">
        <f t="shared" si="4"/>
        <v>0.1326628680857143</v>
      </c>
      <c r="H32" s="64">
        <f t="shared" si="4"/>
        <v>0.13195926325714286</v>
      </c>
      <c r="I32" s="64">
        <f t="shared" si="4"/>
        <v>0.13125565842857143</v>
      </c>
      <c r="J32" s="65">
        <f>smkrpt_2009_out!AD36</f>
        <v>0.1305520536</v>
      </c>
    </row>
    <row r="33" spans="1:10" ht="12.75">
      <c r="A33" s="66" t="s">
        <v>8</v>
      </c>
      <c r="B33" s="62">
        <v>13077</v>
      </c>
      <c r="C33" s="63">
        <f>smkrpt_2002_out!AD41</f>
        <v>0.061006953699999984</v>
      </c>
      <c r="D33" s="64">
        <f t="shared" si="4"/>
        <v>0.06069458199999999</v>
      </c>
      <c r="E33" s="64">
        <f t="shared" si="4"/>
        <v>0.06038221029999999</v>
      </c>
      <c r="F33" s="64">
        <f t="shared" si="4"/>
        <v>0.060069838599999995</v>
      </c>
      <c r="G33" s="64">
        <f t="shared" si="4"/>
        <v>0.0597574669</v>
      </c>
      <c r="H33" s="64">
        <f t="shared" si="4"/>
        <v>0.059445095200000006</v>
      </c>
      <c r="I33" s="64">
        <f t="shared" si="4"/>
        <v>0.059132723500000005</v>
      </c>
      <c r="J33" s="65">
        <f>smkrpt_2009_out!AD41</f>
        <v>0.05882035180000001</v>
      </c>
    </row>
    <row r="34" spans="1:10" ht="12.75">
      <c r="A34" s="66" t="s">
        <v>9</v>
      </c>
      <c r="B34" s="62">
        <v>13089</v>
      </c>
      <c r="C34" s="63">
        <f>smkrpt_2002_out!AD47</f>
        <v>0.07664071970000001</v>
      </c>
      <c r="D34" s="64">
        <f t="shared" si="4"/>
        <v>0.07659466657142859</v>
      </c>
      <c r="E34" s="64">
        <f t="shared" si="4"/>
        <v>0.07654861344285716</v>
      </c>
      <c r="F34" s="64">
        <f t="shared" si="4"/>
        <v>0.07650256031428573</v>
      </c>
      <c r="G34" s="64">
        <f t="shared" si="4"/>
        <v>0.0764565071857143</v>
      </c>
      <c r="H34" s="64">
        <f t="shared" si="4"/>
        <v>0.07641045405714288</v>
      </c>
      <c r="I34" s="64">
        <f t="shared" si="4"/>
        <v>0.07636440092857144</v>
      </c>
      <c r="J34" s="65">
        <f>smkrpt_2009_out!AD47</f>
        <v>0.07631834780000002</v>
      </c>
    </row>
    <row r="35" spans="1:10" ht="12.75">
      <c r="A35" s="66" t="s">
        <v>10</v>
      </c>
      <c r="B35" s="62">
        <v>13097</v>
      </c>
      <c r="C35" s="63">
        <f>smkrpt_2002_out!AD51</f>
        <v>0.02197120590000001</v>
      </c>
      <c r="D35" s="64">
        <f t="shared" si="4"/>
        <v>0.021852527617142865</v>
      </c>
      <c r="E35" s="64">
        <f t="shared" si="4"/>
        <v>0.021733849334285724</v>
      </c>
      <c r="F35" s="64">
        <f t="shared" si="4"/>
        <v>0.02161517105142858</v>
      </c>
      <c r="G35" s="64">
        <f t="shared" si="4"/>
        <v>0.021496492768571435</v>
      </c>
      <c r="H35" s="64">
        <f t="shared" si="4"/>
        <v>0.02137781448571429</v>
      </c>
      <c r="I35" s="64">
        <f t="shared" si="4"/>
        <v>0.02125913620285715</v>
      </c>
      <c r="J35" s="65">
        <f>smkrpt_2009_out!AD51</f>
        <v>0.021140457920000005</v>
      </c>
    </row>
    <row r="36" spans="1:10" ht="12.75">
      <c r="A36" s="66" t="s">
        <v>11</v>
      </c>
      <c r="B36" s="62">
        <v>13113</v>
      </c>
      <c r="C36" s="63">
        <f>smkrpt_2002_out!AD59</f>
        <v>0.025846307919999992</v>
      </c>
      <c r="D36" s="64">
        <f t="shared" si="4"/>
        <v>0.025980067352857135</v>
      </c>
      <c r="E36" s="64">
        <f t="shared" si="4"/>
        <v>0.026113826785714275</v>
      </c>
      <c r="F36" s="64">
        <f t="shared" si="4"/>
        <v>0.026247586218571418</v>
      </c>
      <c r="G36" s="64">
        <f t="shared" si="4"/>
        <v>0.02638134565142856</v>
      </c>
      <c r="H36" s="64">
        <f t="shared" si="4"/>
        <v>0.026515105084285704</v>
      </c>
      <c r="I36" s="64">
        <f t="shared" si="4"/>
        <v>0.026648864517142844</v>
      </c>
      <c r="J36" s="65">
        <f>smkrpt_2009_out!AD59</f>
        <v>0.026782623949999987</v>
      </c>
    </row>
    <row r="37" spans="1:10" ht="12.75">
      <c r="A37" s="66" t="s">
        <v>12</v>
      </c>
      <c r="B37" s="62">
        <v>13117</v>
      </c>
      <c r="C37" s="63">
        <f>smkrpt_2002_out!AD61</f>
        <v>0</v>
      </c>
      <c r="D37" s="64">
        <f aca="true" t="shared" si="5" ref="D37:I46">-((($J37-$C37)/($J$1-$C$1))*($J$1-D$1)-$J37)</f>
        <v>0</v>
      </c>
      <c r="E37" s="64">
        <f t="shared" si="5"/>
        <v>0</v>
      </c>
      <c r="F37" s="64">
        <f t="shared" si="5"/>
        <v>0</v>
      </c>
      <c r="G37" s="64">
        <f t="shared" si="5"/>
        <v>0</v>
      </c>
      <c r="H37" s="64">
        <f t="shared" si="5"/>
        <v>0</v>
      </c>
      <c r="I37" s="64">
        <f t="shared" si="5"/>
        <v>0</v>
      </c>
      <c r="J37" s="65">
        <f>smkrpt_2009_out!AD61</f>
        <v>0</v>
      </c>
    </row>
    <row r="38" spans="1:10" ht="12.75">
      <c r="A38" s="66" t="s">
        <v>13</v>
      </c>
      <c r="B38" s="62">
        <v>13121</v>
      </c>
      <c r="C38" s="63">
        <f>smkrpt_2002_out!AD63</f>
        <v>0.23759404920000005</v>
      </c>
      <c r="D38" s="64">
        <f t="shared" si="5"/>
        <v>0.23771123894285717</v>
      </c>
      <c r="E38" s="64">
        <f t="shared" si="5"/>
        <v>0.2378284286857143</v>
      </c>
      <c r="F38" s="64">
        <f t="shared" si="5"/>
        <v>0.23794561842857143</v>
      </c>
      <c r="G38" s="64">
        <f t="shared" si="5"/>
        <v>0.23806280817142855</v>
      </c>
      <c r="H38" s="64">
        <f t="shared" si="5"/>
        <v>0.23817999791428568</v>
      </c>
      <c r="I38" s="64">
        <f t="shared" si="5"/>
        <v>0.2382971876571428</v>
      </c>
      <c r="J38" s="65">
        <f>smkrpt_2009_out!AD63</f>
        <v>0.23841437739999993</v>
      </c>
    </row>
    <row r="39" spans="1:10" ht="12.75">
      <c r="A39" s="66" t="s">
        <v>14</v>
      </c>
      <c r="B39" s="62">
        <v>13135</v>
      </c>
      <c r="C39" s="63">
        <f>smkrpt_2002_out!AD70</f>
        <v>0.04779104180000001</v>
      </c>
      <c r="D39" s="64">
        <f t="shared" si="5"/>
        <v>0.047565920657142866</v>
      </c>
      <c r="E39" s="64">
        <f t="shared" si="5"/>
        <v>0.047340799514285714</v>
      </c>
      <c r="F39" s="64">
        <f t="shared" si="5"/>
        <v>0.04711567837142857</v>
      </c>
      <c r="G39" s="64">
        <f t="shared" si="5"/>
        <v>0.046890557228571425</v>
      </c>
      <c r="H39" s="64">
        <f t="shared" si="5"/>
        <v>0.04666543608571428</v>
      </c>
      <c r="I39" s="64">
        <f t="shared" si="5"/>
        <v>0.04644031494285713</v>
      </c>
      <c r="J39" s="65">
        <f>smkrpt_2009_out!AD70</f>
        <v>0.046215193799999985</v>
      </c>
    </row>
    <row r="40" spans="1:10" ht="12.75">
      <c r="A40" s="61" t="s">
        <v>21</v>
      </c>
      <c r="B40" s="62">
        <v>13139</v>
      </c>
      <c r="C40" s="63">
        <f>smkrpt_2002_out!AD72</f>
        <v>0.026870959899999994</v>
      </c>
      <c r="D40" s="64">
        <f t="shared" si="5"/>
        <v>0.026744048185714284</v>
      </c>
      <c r="E40" s="64">
        <f t="shared" si="5"/>
        <v>0.02661713647142857</v>
      </c>
      <c r="F40" s="64">
        <f t="shared" si="5"/>
        <v>0.02649022475714286</v>
      </c>
      <c r="G40" s="64">
        <f t="shared" si="5"/>
        <v>0.026363313042857148</v>
      </c>
      <c r="H40" s="64">
        <f t="shared" si="5"/>
        <v>0.026236401328571437</v>
      </c>
      <c r="I40" s="64">
        <f t="shared" si="5"/>
        <v>0.026109489614285723</v>
      </c>
      <c r="J40" s="65">
        <f>smkrpt_2009_out!AD72</f>
        <v>0.025982577900000012</v>
      </c>
    </row>
    <row r="41" spans="1:10" ht="12.75">
      <c r="A41" s="66" t="s">
        <v>15</v>
      </c>
      <c r="B41" s="62">
        <v>13151</v>
      </c>
      <c r="C41" s="63">
        <f>smkrpt_2002_out!AD78</f>
        <v>0.0635161837</v>
      </c>
      <c r="D41" s="64">
        <f t="shared" si="5"/>
        <v>0.06322396771428572</v>
      </c>
      <c r="E41" s="64">
        <f t="shared" si="5"/>
        <v>0.06293175172857143</v>
      </c>
      <c r="F41" s="64">
        <f t="shared" si="5"/>
        <v>0.06263953574285715</v>
      </c>
      <c r="G41" s="64">
        <f t="shared" si="5"/>
        <v>0.062347319757142854</v>
      </c>
      <c r="H41" s="64">
        <f t="shared" si="5"/>
        <v>0.06205510377142857</v>
      </c>
      <c r="I41" s="64">
        <f t="shared" si="5"/>
        <v>0.06176288778571428</v>
      </c>
      <c r="J41" s="65">
        <f>smkrpt_2009_out!AD78</f>
        <v>0.061470671799999994</v>
      </c>
    </row>
    <row r="42" spans="1:10" ht="12.75">
      <c r="A42" s="61" t="s">
        <v>22</v>
      </c>
      <c r="B42" s="62">
        <v>13217</v>
      </c>
      <c r="C42" s="63">
        <f>smkrpt_2002_out!AD110</f>
        <v>0.014797221969999998</v>
      </c>
      <c r="D42" s="64">
        <f t="shared" si="5"/>
        <v>0.014918591969999999</v>
      </c>
      <c r="E42" s="64">
        <f t="shared" si="5"/>
        <v>0.015039961969999998</v>
      </c>
      <c r="F42" s="64">
        <f t="shared" si="5"/>
        <v>0.015161331969999999</v>
      </c>
      <c r="G42" s="64">
        <f t="shared" si="5"/>
        <v>0.01528270197</v>
      </c>
      <c r="H42" s="64">
        <f t="shared" si="5"/>
        <v>0.01540407197</v>
      </c>
      <c r="I42" s="64">
        <f t="shared" si="5"/>
        <v>0.01552544197</v>
      </c>
      <c r="J42" s="65">
        <f>smkrpt_2009_out!AD110</f>
        <v>0.01564681197</v>
      </c>
    </row>
    <row r="43" spans="1:10" ht="12.75">
      <c r="A43" s="66" t="s">
        <v>16</v>
      </c>
      <c r="B43" s="62">
        <v>13223</v>
      </c>
      <c r="C43" s="63">
        <f>smkrpt_2002_out!AD113</f>
        <v>0.05134379580000001</v>
      </c>
      <c r="D43" s="64">
        <f t="shared" si="5"/>
        <v>0.05107397465714286</v>
      </c>
      <c r="E43" s="64">
        <f t="shared" si="5"/>
        <v>0.050804153514285716</v>
      </c>
      <c r="F43" s="64">
        <f t="shared" si="5"/>
        <v>0.05053433237142857</v>
      </c>
      <c r="G43" s="64">
        <f t="shared" si="5"/>
        <v>0.05026451122857143</v>
      </c>
      <c r="H43" s="64">
        <f t="shared" si="5"/>
        <v>0.049994690085714284</v>
      </c>
      <c r="I43" s="64">
        <f t="shared" si="5"/>
        <v>0.04972486894285714</v>
      </c>
      <c r="J43" s="65">
        <f>smkrpt_2009_out!AD113</f>
        <v>0.04945504779999999</v>
      </c>
    </row>
    <row r="44" spans="1:10" ht="12.75">
      <c r="A44" s="66" t="s">
        <v>17</v>
      </c>
      <c r="B44" s="62">
        <v>13247</v>
      </c>
      <c r="C44" s="63">
        <f>smkrpt_2002_out!AD125</f>
        <v>0.00992270895</v>
      </c>
      <c r="D44" s="64">
        <f t="shared" si="5"/>
        <v>0.009870491381428571</v>
      </c>
      <c r="E44" s="64">
        <f t="shared" si="5"/>
        <v>0.009818273812857143</v>
      </c>
      <c r="F44" s="64">
        <f t="shared" si="5"/>
        <v>0.009766056244285715</v>
      </c>
      <c r="G44" s="64">
        <f t="shared" si="5"/>
        <v>0.009713838675714286</v>
      </c>
      <c r="H44" s="64">
        <f t="shared" si="5"/>
        <v>0.009661621107142858</v>
      </c>
      <c r="I44" s="64">
        <f t="shared" si="5"/>
        <v>0.00960940353857143</v>
      </c>
      <c r="J44" s="65">
        <f>smkrpt_2009_out!AD125</f>
        <v>0.009557185970000001</v>
      </c>
    </row>
    <row r="45" spans="1:10" ht="12.75">
      <c r="A45" s="61" t="s">
        <v>23</v>
      </c>
      <c r="B45" s="62">
        <v>13255</v>
      </c>
      <c r="C45" s="63">
        <f>smkrpt_2002_out!AD129</f>
        <v>0.002628450999999999</v>
      </c>
      <c r="D45" s="64">
        <f t="shared" si="5"/>
        <v>0.0026146805714285706</v>
      </c>
      <c r="E45" s="64">
        <f t="shared" si="5"/>
        <v>0.002600910142857142</v>
      </c>
      <c r="F45" s="64">
        <f t="shared" si="5"/>
        <v>0.0025871397142857135</v>
      </c>
      <c r="G45" s="64">
        <f t="shared" si="5"/>
        <v>0.002573369285714285</v>
      </c>
      <c r="H45" s="64">
        <f t="shared" si="5"/>
        <v>0.0025595988571428564</v>
      </c>
      <c r="I45" s="64">
        <f t="shared" si="5"/>
        <v>0.002545828428571428</v>
      </c>
      <c r="J45" s="65">
        <f>smkrpt_2009_out!AD129</f>
        <v>0.0025320579999999994</v>
      </c>
    </row>
    <row r="46" spans="1:10" ht="13.5" thickBot="1">
      <c r="A46" s="67" t="s">
        <v>24</v>
      </c>
      <c r="B46" s="68">
        <v>13297</v>
      </c>
      <c r="C46" s="69">
        <f>smkrpt_2002_out!AD150</f>
        <v>0.008523589949999997</v>
      </c>
      <c r="D46" s="70">
        <f t="shared" si="5"/>
        <v>0.008481435524285713</v>
      </c>
      <c r="E46" s="70">
        <f t="shared" si="5"/>
        <v>0.008439281098571427</v>
      </c>
      <c r="F46" s="70">
        <f t="shared" si="5"/>
        <v>0.008397126672857143</v>
      </c>
      <c r="G46" s="70">
        <f t="shared" si="5"/>
        <v>0.008354972247142857</v>
      </c>
      <c r="H46" s="70">
        <f t="shared" si="5"/>
        <v>0.008312817821428573</v>
      </c>
      <c r="I46" s="70">
        <f t="shared" si="5"/>
        <v>0.008270663395714287</v>
      </c>
      <c r="J46" s="71">
        <f>smkrpt_2009_out!AD150</f>
        <v>0.008228508970000003</v>
      </c>
    </row>
    <row r="47" spans="1:10" ht="12.75">
      <c r="A47" s="72" t="s">
        <v>296</v>
      </c>
      <c r="B47" s="73"/>
      <c r="C47" s="74">
        <f aca="true" t="shared" si="6" ref="C47:J47">SUM(C27:C46)</f>
        <v>1.9395049740900008</v>
      </c>
      <c r="D47" s="75">
        <f t="shared" si="6"/>
        <v>1.9588195609371426</v>
      </c>
      <c r="E47" s="75">
        <f t="shared" si="6"/>
        <v>1.9781341477842862</v>
      </c>
      <c r="F47" s="75">
        <f t="shared" si="6"/>
        <v>1.9974487346314291</v>
      </c>
      <c r="G47" s="75">
        <f t="shared" si="6"/>
        <v>2.016763321478572</v>
      </c>
      <c r="H47" s="75">
        <f t="shared" si="6"/>
        <v>2.036077908325715</v>
      </c>
      <c r="I47" s="75">
        <f t="shared" si="6"/>
        <v>2.055392495172858</v>
      </c>
      <c r="J47" s="74">
        <f t="shared" si="6"/>
        <v>2.07470708202</v>
      </c>
    </row>
    <row r="48" spans="1:10" ht="12.75">
      <c r="A48" s="72"/>
      <c r="B48" s="73"/>
      <c r="C48" s="76"/>
      <c r="D48" s="77"/>
      <c r="E48" s="77"/>
      <c r="F48" s="77"/>
      <c r="G48" s="77"/>
      <c r="H48" s="77"/>
      <c r="I48" s="77"/>
      <c r="J48" s="76"/>
    </row>
    <row r="49" spans="2:10" ht="12.75">
      <c r="B49" s="73"/>
      <c r="C49" s="75">
        <f>C30+C31+C32+C33+C34+C35+C36+C37+C38+C39+C41+C43+C44</f>
        <v>1.7388374758700003</v>
      </c>
      <c r="D49" s="75"/>
      <c r="E49" s="75"/>
      <c r="F49" s="75"/>
      <c r="G49" s="75">
        <f>G30+G31+G32+G33+G34+G35+G36+G37+G38+G39+G41+G43+G44</f>
        <v>1.8181120414528575</v>
      </c>
      <c r="H49" s="75"/>
      <c r="I49" s="75"/>
      <c r="J49" s="75">
        <f>J30+J31+J32+J33+J34+J35+J36+J37+J38+J39+J41+J43+J44</f>
        <v>1.8775679656400008</v>
      </c>
    </row>
  </sheetData>
  <mergeCells count="14">
    <mergeCell ref="A1:A2"/>
    <mergeCell ref="D1:D2"/>
    <mergeCell ref="E1:E2"/>
    <mergeCell ref="F1:F2"/>
    <mergeCell ref="G1:G2"/>
    <mergeCell ref="H1:H2"/>
    <mergeCell ref="I1:I2"/>
    <mergeCell ref="A25:A26"/>
    <mergeCell ref="D25:D26"/>
    <mergeCell ref="E25:E26"/>
    <mergeCell ref="F25:F26"/>
    <mergeCell ref="G25:G26"/>
    <mergeCell ref="H25:H26"/>
    <mergeCell ref="I25:I26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I162"/>
  <sheetViews>
    <sheetView workbookViewId="0" topLeftCell="A1">
      <selection activeCell="A2" sqref="A2"/>
    </sheetView>
  </sheetViews>
  <sheetFormatPr defaultColWidth="9.140625" defaultRowHeight="12.75"/>
  <cols>
    <col min="3" max="3" width="13.57421875" style="0" bestFit="1" customWidth="1"/>
  </cols>
  <sheetData>
    <row r="1" spans="4:28" ht="12.75">
      <c r="D1" t="s">
        <v>40</v>
      </c>
      <c r="L1" t="s">
        <v>41</v>
      </c>
      <c r="T1" t="s">
        <v>42</v>
      </c>
      <c r="AB1" t="s">
        <v>43</v>
      </c>
    </row>
    <row r="2" spans="4:35" ht="12.75">
      <c r="D2">
        <v>4</v>
      </c>
      <c r="E2">
        <v>5</v>
      </c>
      <c r="F2">
        <v>6</v>
      </c>
      <c r="G2">
        <v>7</v>
      </c>
      <c r="H2">
        <v>8</v>
      </c>
      <c r="I2">
        <v>9</v>
      </c>
      <c r="J2">
        <v>10</v>
      </c>
      <c r="K2">
        <v>11</v>
      </c>
      <c r="L2">
        <v>4</v>
      </c>
      <c r="M2">
        <v>5</v>
      </c>
      <c r="N2">
        <v>6</v>
      </c>
      <c r="O2">
        <v>7</v>
      </c>
      <c r="P2">
        <v>8</v>
      </c>
      <c r="Q2">
        <v>9</v>
      </c>
      <c r="R2">
        <v>10</v>
      </c>
      <c r="S2">
        <v>11</v>
      </c>
      <c r="T2">
        <v>4</v>
      </c>
      <c r="U2">
        <v>5</v>
      </c>
      <c r="V2">
        <v>6</v>
      </c>
      <c r="W2">
        <v>7</v>
      </c>
      <c r="X2">
        <v>8</v>
      </c>
      <c r="Y2">
        <v>9</v>
      </c>
      <c r="Z2">
        <v>10</v>
      </c>
      <c r="AA2">
        <v>11</v>
      </c>
      <c r="AB2">
        <v>4</v>
      </c>
      <c r="AC2">
        <v>5</v>
      </c>
      <c r="AD2">
        <v>6</v>
      </c>
      <c r="AE2">
        <v>7</v>
      </c>
      <c r="AF2">
        <v>8</v>
      </c>
      <c r="AG2">
        <v>9</v>
      </c>
      <c r="AH2">
        <v>10</v>
      </c>
      <c r="AI2">
        <v>11</v>
      </c>
    </row>
    <row r="3" spans="1:35" ht="12.75">
      <c r="A3" s="44" t="s">
        <v>44</v>
      </c>
      <c r="B3" s="44" t="s">
        <v>45</v>
      </c>
      <c r="C3" s="44" t="s">
        <v>46</v>
      </c>
      <c r="D3" s="44" t="s">
        <v>47</v>
      </c>
      <c r="E3" s="44" t="s">
        <v>48</v>
      </c>
      <c r="F3" s="44" t="s">
        <v>26</v>
      </c>
      <c r="G3" s="44" t="s">
        <v>49</v>
      </c>
      <c r="H3" s="44" t="s">
        <v>50</v>
      </c>
      <c r="I3" s="44" t="s">
        <v>51</v>
      </c>
      <c r="J3" s="44" t="s">
        <v>52</v>
      </c>
      <c r="K3" s="44" t="s">
        <v>53</v>
      </c>
      <c r="L3" s="45" t="s">
        <v>47</v>
      </c>
      <c r="M3" s="45" t="s">
        <v>48</v>
      </c>
      <c r="N3" s="45" t="s">
        <v>26</v>
      </c>
      <c r="O3" s="45" t="s">
        <v>49</v>
      </c>
      <c r="P3" s="45" t="s">
        <v>50</v>
      </c>
      <c r="Q3" s="45" t="s">
        <v>51</v>
      </c>
      <c r="R3" s="45" t="s">
        <v>52</v>
      </c>
      <c r="S3" s="45" t="s">
        <v>53</v>
      </c>
      <c r="T3" s="46" t="s">
        <v>47</v>
      </c>
      <c r="U3" s="46" t="s">
        <v>48</v>
      </c>
      <c r="V3" s="46" t="s">
        <v>26</v>
      </c>
      <c r="W3" s="46" t="s">
        <v>49</v>
      </c>
      <c r="X3" s="46" t="s">
        <v>50</v>
      </c>
      <c r="Y3" s="46" t="s">
        <v>51</v>
      </c>
      <c r="Z3" s="46" t="s">
        <v>52</v>
      </c>
      <c r="AA3" s="46" t="s">
        <v>54</v>
      </c>
      <c r="AB3" s="47" t="s">
        <v>47</v>
      </c>
      <c r="AC3" s="47" t="s">
        <v>48</v>
      </c>
      <c r="AD3" s="47" t="s">
        <v>26</v>
      </c>
      <c r="AE3" s="47" t="s">
        <v>49</v>
      </c>
      <c r="AF3" s="47" t="s">
        <v>50</v>
      </c>
      <c r="AG3" s="47" t="s">
        <v>51</v>
      </c>
      <c r="AH3" s="47" t="s">
        <v>52</v>
      </c>
      <c r="AI3" s="47" t="s">
        <v>54</v>
      </c>
    </row>
    <row r="4" spans="1:35" ht="12.75">
      <c r="A4" s="86">
        <v>13001</v>
      </c>
      <c r="B4" s="48" t="s">
        <v>55</v>
      </c>
      <c r="C4" s="48" t="s">
        <v>56</v>
      </c>
      <c r="D4" s="3">
        <v>2.9800748278666664</v>
      </c>
      <c r="E4" s="3">
        <v>0.20806148743333333</v>
      </c>
      <c r="F4" s="3">
        <v>1.6385866130666666</v>
      </c>
      <c r="G4" s="3">
        <v>2.5476662511333332</v>
      </c>
      <c r="H4" s="3">
        <v>0.2985009967</v>
      </c>
      <c r="I4" s="3">
        <v>4.255702650733332</v>
      </c>
      <c r="J4" s="3">
        <v>0.9167677328666669</v>
      </c>
      <c r="K4" s="3">
        <v>3.3389232093966665</v>
      </c>
      <c r="L4" s="3">
        <v>0.5211600000000001</v>
      </c>
      <c r="M4" s="3">
        <v>0.19109000000000034</v>
      </c>
      <c r="N4" s="3">
        <v>0.8332199999999986</v>
      </c>
      <c r="O4" s="3">
        <v>0</v>
      </c>
      <c r="P4" s="3">
        <v>0.021722000000000016</v>
      </c>
      <c r="Q4" s="3">
        <v>0.03273800000000004</v>
      </c>
      <c r="R4" s="3">
        <v>0.03256499999999996</v>
      </c>
      <c r="S4" s="3">
        <v>0.0001726000000000001</v>
      </c>
      <c r="T4" s="3">
        <v>4.2461646222499985</v>
      </c>
      <c r="U4" s="3">
        <v>0.5980893171319998</v>
      </c>
      <c r="V4" s="3">
        <v>0.503602668068</v>
      </c>
      <c r="W4" s="3">
        <v>0.0004975722</v>
      </c>
      <c r="X4" s="3">
        <v>0.064292842482</v>
      </c>
      <c r="Y4" s="3">
        <v>0.06627406030999997</v>
      </c>
      <c r="Z4" s="3">
        <v>0.06389090532799999</v>
      </c>
      <c r="AA4" s="3">
        <v>0</v>
      </c>
      <c r="AB4" s="3">
        <v>0.014160449599999993</v>
      </c>
      <c r="AC4" s="3">
        <v>0.12974599920000005</v>
      </c>
      <c r="AD4" s="3">
        <v>0.00490297997</v>
      </c>
      <c r="AE4" s="3">
        <v>2.7396999999999996E-07</v>
      </c>
      <c r="AF4" s="3">
        <v>0.008673132969999999</v>
      </c>
      <c r="AG4" s="3">
        <v>0.0033265869700000008</v>
      </c>
      <c r="AH4" s="3">
        <v>0.00302326897</v>
      </c>
      <c r="AI4" s="3">
        <v>0</v>
      </c>
    </row>
    <row r="5" spans="1:35" ht="12.75">
      <c r="A5" s="86">
        <v>13003</v>
      </c>
      <c r="B5" s="48" t="s">
        <v>55</v>
      </c>
      <c r="C5" s="48" t="s">
        <v>57</v>
      </c>
      <c r="D5" s="3">
        <v>2.978629300645192</v>
      </c>
      <c r="E5" s="3">
        <v>0.19317808930092897</v>
      </c>
      <c r="F5" s="3">
        <v>0.7430455902025683</v>
      </c>
      <c r="G5" s="3">
        <v>3.2066045947249733</v>
      </c>
      <c r="H5" s="3">
        <v>0.25921320283371585</v>
      </c>
      <c r="I5" s="3">
        <v>2.1157019769248633</v>
      </c>
      <c r="J5" s="3">
        <v>0.6056346974211474</v>
      </c>
      <c r="K5" s="3">
        <v>1.510065443279071</v>
      </c>
      <c r="L5" s="3">
        <v>0.3573999999999992</v>
      </c>
      <c r="M5" s="3">
        <v>0.18599999999999997</v>
      </c>
      <c r="N5" s="3">
        <v>0.5894800000000012</v>
      </c>
      <c r="O5" s="3">
        <v>0</v>
      </c>
      <c r="P5" s="3">
        <v>0.13096</v>
      </c>
      <c r="Q5" s="3">
        <v>0.4983300000000005</v>
      </c>
      <c r="R5" s="3">
        <v>0.4983300000000005</v>
      </c>
      <c r="S5" s="3">
        <v>0</v>
      </c>
      <c r="T5" s="3">
        <v>2.52974826287</v>
      </c>
      <c r="U5" s="3">
        <v>0.27427100845599994</v>
      </c>
      <c r="V5" s="3">
        <v>0.5259300147179999</v>
      </c>
      <c r="W5" s="3">
        <v>0.0002792523</v>
      </c>
      <c r="X5" s="3">
        <v>0.026270475588</v>
      </c>
      <c r="Y5" s="3">
        <v>0.03113175186799999</v>
      </c>
      <c r="Z5" s="3">
        <v>0.029775192322</v>
      </c>
      <c r="AA5" s="3">
        <v>0</v>
      </c>
      <c r="AB5" s="3">
        <v>0.0031235419200000003</v>
      </c>
      <c r="AC5" s="3">
        <v>0.028726985769999994</v>
      </c>
      <c r="AD5" s="3">
        <v>0.0010660313000000004</v>
      </c>
      <c r="AE5" s="3">
        <v>0</v>
      </c>
      <c r="AF5" s="3">
        <v>0.0017912110000000007</v>
      </c>
      <c r="AG5" s="3">
        <v>0.0006989030000000002</v>
      </c>
      <c r="AH5" s="3">
        <v>0.0006438390000000001</v>
      </c>
      <c r="AI5" s="3">
        <v>0</v>
      </c>
    </row>
    <row r="6" spans="1:35" ht="12.75">
      <c r="A6" s="86">
        <v>13005</v>
      </c>
      <c r="B6" s="48" t="s">
        <v>55</v>
      </c>
      <c r="C6" s="48" t="s">
        <v>58</v>
      </c>
      <c r="D6" s="3">
        <v>4.596321570326669</v>
      </c>
      <c r="E6" s="3">
        <v>0.24286147466000002</v>
      </c>
      <c r="F6" s="3">
        <v>1.13180140566</v>
      </c>
      <c r="G6" s="3">
        <v>3.323119654459999</v>
      </c>
      <c r="H6" s="3">
        <v>0.3377025474266667</v>
      </c>
      <c r="I6" s="3">
        <v>2.39732143732</v>
      </c>
      <c r="J6" s="3">
        <v>0.7349012203266667</v>
      </c>
      <c r="K6" s="3">
        <v>1.6624285122519997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2.353190015552</v>
      </c>
      <c r="U6" s="3">
        <v>0.25488849208</v>
      </c>
      <c r="V6" s="3">
        <v>0.23158380392599986</v>
      </c>
      <c r="W6" s="3">
        <v>0.000221527878</v>
      </c>
      <c r="X6" s="3">
        <v>0.026690322317999997</v>
      </c>
      <c r="Y6" s="3">
        <v>0.02819169608000001</v>
      </c>
      <c r="Z6" s="3">
        <v>0.027154876038</v>
      </c>
      <c r="AA6" s="3">
        <v>0</v>
      </c>
      <c r="AB6" s="3">
        <v>0.10641515799999995</v>
      </c>
      <c r="AC6" s="3">
        <v>0.7761484533999999</v>
      </c>
      <c r="AD6" s="3">
        <v>0.030159603799999993</v>
      </c>
      <c r="AE6" s="3">
        <v>1.917770000000001E-06</v>
      </c>
      <c r="AF6" s="3">
        <v>0.04864023480000001</v>
      </c>
      <c r="AG6" s="3">
        <v>0.0197760799</v>
      </c>
      <c r="AH6" s="3">
        <v>0.017846849899999996</v>
      </c>
      <c r="AI6" s="3">
        <v>0</v>
      </c>
    </row>
    <row r="7" spans="1:35" ht="12.75">
      <c r="A7" s="86">
        <v>13007</v>
      </c>
      <c r="B7" s="48" t="s">
        <v>55</v>
      </c>
      <c r="C7" s="48" t="s">
        <v>59</v>
      </c>
      <c r="D7" s="3">
        <v>14.099138026488335</v>
      </c>
      <c r="E7" s="3">
        <v>0.37493274982166674</v>
      </c>
      <c r="F7" s="3">
        <v>1.638178479821667</v>
      </c>
      <c r="G7" s="3">
        <v>1.497715862488333</v>
      </c>
      <c r="H7" s="3">
        <v>0.027518874488333338</v>
      </c>
      <c r="I7" s="3">
        <v>4.025514302976666</v>
      </c>
      <c r="J7" s="3">
        <v>1.805610693155</v>
      </c>
      <c r="K7" s="3">
        <v>2.2199225188153333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1.5528738462420004</v>
      </c>
      <c r="U7" s="3">
        <v>0.314635414118</v>
      </c>
      <c r="V7" s="3">
        <v>0.44531553255800005</v>
      </c>
      <c r="W7" s="3">
        <v>0.00026444813199999993</v>
      </c>
      <c r="X7" s="3">
        <v>0.034724875190000004</v>
      </c>
      <c r="Y7" s="3">
        <v>0.041106194568</v>
      </c>
      <c r="Z7" s="3">
        <v>0.039533771553999994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</row>
    <row r="8" spans="1:35" ht="12.75">
      <c r="A8" s="86">
        <v>13009</v>
      </c>
      <c r="B8" s="48" t="s">
        <v>55</v>
      </c>
      <c r="C8" s="48" t="s">
        <v>60</v>
      </c>
      <c r="D8" s="3">
        <v>1.9256345890386666</v>
      </c>
      <c r="E8" s="3">
        <v>0.47457192170533335</v>
      </c>
      <c r="F8" s="3">
        <v>4.758879929038668</v>
      </c>
      <c r="G8" s="3">
        <v>0.6865832110386667</v>
      </c>
      <c r="H8" s="3">
        <v>0.9371468557053334</v>
      </c>
      <c r="I8" s="3">
        <v>3.337673698086667</v>
      </c>
      <c r="J8" s="3">
        <v>0.6782787757053335</v>
      </c>
      <c r="K8" s="3">
        <v>2.659402288372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7.406806498603999</v>
      </c>
      <c r="U8" s="3">
        <v>0.6503254622920002</v>
      </c>
      <c r="V8" s="3">
        <v>1.02317705449</v>
      </c>
      <c r="W8" s="3">
        <v>0.0006828176040000001</v>
      </c>
      <c r="X8" s="3">
        <v>0.06270650758200001</v>
      </c>
      <c r="Y8" s="3">
        <v>0.061704941304000005</v>
      </c>
      <c r="Z8" s="3">
        <v>0.05905181593400002</v>
      </c>
      <c r="AA8" s="3">
        <v>0</v>
      </c>
      <c r="AB8" s="3">
        <v>0.007340791799999997</v>
      </c>
      <c r="AC8" s="3">
        <v>0.06770749354999997</v>
      </c>
      <c r="AD8" s="3">
        <v>0.0025799519700000005</v>
      </c>
      <c r="AE8" s="3">
        <v>0</v>
      </c>
      <c r="AF8" s="3">
        <v>0.004216731969999999</v>
      </c>
      <c r="AG8" s="3">
        <v>0.0016766770000000005</v>
      </c>
      <c r="AH8" s="3">
        <v>0.0015388549999999998</v>
      </c>
      <c r="AI8" s="3">
        <v>0</v>
      </c>
    </row>
    <row r="9" spans="1:35" ht="12.75">
      <c r="A9" s="86">
        <v>13011</v>
      </c>
      <c r="B9" s="48" t="s">
        <v>55</v>
      </c>
      <c r="C9" s="48" t="s">
        <v>61</v>
      </c>
      <c r="D9" s="3">
        <v>0.7550646666666666</v>
      </c>
      <c r="E9" s="3">
        <v>0.16755293333333332</v>
      </c>
      <c r="F9" s="3">
        <v>1.2674746666666667</v>
      </c>
      <c r="G9" s="3">
        <v>9.155773643666665</v>
      </c>
      <c r="H9" s="3">
        <v>0.3076992346666666</v>
      </c>
      <c r="I9" s="3">
        <v>2.336925999999999</v>
      </c>
      <c r="J9" s="3">
        <v>0.4291623333333333</v>
      </c>
      <c r="K9" s="3">
        <v>1.9077730900000005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2.208813053</v>
      </c>
      <c r="U9" s="3">
        <v>0.23255994241399996</v>
      </c>
      <c r="V9" s="3">
        <v>0.1841256349159999</v>
      </c>
      <c r="W9" s="3">
        <v>0.000201422784</v>
      </c>
      <c r="X9" s="3">
        <v>0.026079697968000005</v>
      </c>
      <c r="Y9" s="3">
        <v>0.023921393258000002</v>
      </c>
      <c r="Z9" s="3">
        <v>0.023055254471999995</v>
      </c>
      <c r="AA9" s="3">
        <v>0</v>
      </c>
      <c r="AB9" s="3">
        <v>0.014523459600000004</v>
      </c>
      <c r="AC9" s="3">
        <v>0.13396195709999997</v>
      </c>
      <c r="AD9" s="3">
        <v>0.00504845597</v>
      </c>
      <c r="AE9" s="3">
        <v>2.7396999999999996E-07</v>
      </c>
      <c r="AF9" s="3">
        <v>0.00837751697</v>
      </c>
      <c r="AG9" s="3">
        <v>0.0033528859699999986</v>
      </c>
      <c r="AH9" s="3">
        <v>0.003022167970000001</v>
      </c>
      <c r="AI9" s="3">
        <v>0</v>
      </c>
    </row>
    <row r="10" spans="1:35" ht="12.75">
      <c r="A10" s="86">
        <v>13013</v>
      </c>
      <c r="B10" s="48" t="s">
        <v>55</v>
      </c>
      <c r="C10" s="84" t="s">
        <v>18</v>
      </c>
      <c r="D10" s="3">
        <v>1.8253896598216666</v>
      </c>
      <c r="E10" s="89">
        <v>0.4431465264883334</v>
      </c>
      <c r="F10" s="89">
        <v>3.718210723155001</v>
      </c>
      <c r="G10" s="3">
        <v>3.7397322838883342</v>
      </c>
      <c r="H10" s="3">
        <v>0.8442458396216668</v>
      </c>
      <c r="I10" s="3">
        <v>6.640418986309999</v>
      </c>
      <c r="J10" s="3">
        <v>1.0896628098216667</v>
      </c>
      <c r="K10" s="3">
        <v>5.550732135155001</v>
      </c>
      <c r="L10" s="3">
        <v>0.4848691304347833</v>
      </c>
      <c r="M10" s="89">
        <v>0.05980442391304353</v>
      </c>
      <c r="N10" s="89">
        <v>0.021578750000000042</v>
      </c>
      <c r="O10" s="3">
        <v>0</v>
      </c>
      <c r="P10" s="3">
        <v>0.003245109782608696</v>
      </c>
      <c r="Q10" s="3">
        <v>0.17688097826086924</v>
      </c>
      <c r="R10" s="3">
        <v>0.15399913043478278</v>
      </c>
      <c r="S10" s="3">
        <v>0.022880847826087</v>
      </c>
      <c r="T10" s="3">
        <v>9.959813167025999</v>
      </c>
      <c r="U10" s="89">
        <v>0.9250098431420002</v>
      </c>
      <c r="V10" s="89">
        <v>0.7520745657020003</v>
      </c>
      <c r="W10" s="3">
        <v>0.0008545458680000001</v>
      </c>
      <c r="X10" s="3">
        <v>0.09542802240999998</v>
      </c>
      <c r="Y10" s="3">
        <v>0.08717738142799998</v>
      </c>
      <c r="Z10" s="3">
        <v>0.08389887029599999</v>
      </c>
      <c r="AA10" s="3">
        <v>0</v>
      </c>
      <c r="AB10" s="3">
        <v>0.30144400799999993</v>
      </c>
      <c r="AC10" s="89">
        <v>0.5591675705999999</v>
      </c>
      <c r="AD10" s="89">
        <v>0.03549915589999998</v>
      </c>
      <c r="AE10" s="3">
        <v>1.0959000000000004E-06</v>
      </c>
      <c r="AF10" s="3">
        <v>0.0325875229</v>
      </c>
      <c r="AG10" s="3">
        <v>0.015478075899999997</v>
      </c>
      <c r="AH10" s="3">
        <v>0.014017755899999991</v>
      </c>
      <c r="AI10" s="3">
        <v>0</v>
      </c>
    </row>
    <row r="11" spans="1:35" ht="12.75">
      <c r="A11" s="86">
        <v>13015</v>
      </c>
      <c r="B11" s="48" t="s">
        <v>55</v>
      </c>
      <c r="C11" s="84" t="s">
        <v>19</v>
      </c>
      <c r="D11" s="3">
        <v>2.6382041308693327</v>
      </c>
      <c r="E11" s="89">
        <v>1.2801910378693333</v>
      </c>
      <c r="F11" s="89">
        <v>8.002462512536</v>
      </c>
      <c r="G11" s="3">
        <v>3.317898911836</v>
      </c>
      <c r="H11" s="3">
        <v>2.6755911888360004</v>
      </c>
      <c r="I11" s="3">
        <v>10.749134219706669</v>
      </c>
      <c r="J11" s="3">
        <v>1.9440083838693334</v>
      </c>
      <c r="K11" s="3">
        <v>8.805132765536</v>
      </c>
      <c r="L11" s="3">
        <v>6.3704377173913045</v>
      </c>
      <c r="M11" s="89">
        <v>71.17718304347822</v>
      </c>
      <c r="N11" s="89">
        <v>1.3143064130434778</v>
      </c>
      <c r="O11" s="3">
        <v>0.1614505434782609</v>
      </c>
      <c r="P11" s="3">
        <v>431.0681434782608</v>
      </c>
      <c r="Q11" s="3">
        <v>14.495658804347821</v>
      </c>
      <c r="R11" s="3">
        <v>6.3666478260869575</v>
      </c>
      <c r="S11" s="3">
        <v>8.129379945652174</v>
      </c>
      <c r="T11" s="3">
        <v>23.202464131006007</v>
      </c>
      <c r="U11" s="89">
        <v>2.050732655720002</v>
      </c>
      <c r="V11" s="89">
        <v>2.5716849197940013</v>
      </c>
      <c r="W11" s="3">
        <v>0.002051574778</v>
      </c>
      <c r="X11" s="3">
        <v>0.19870991941400007</v>
      </c>
      <c r="Y11" s="3">
        <v>0.203432093084</v>
      </c>
      <c r="Z11" s="3">
        <v>0.19481830009399995</v>
      </c>
      <c r="AA11" s="3">
        <v>0</v>
      </c>
      <c r="AB11" s="3">
        <v>0.23811168800000002</v>
      </c>
      <c r="AC11" s="89">
        <v>1.9906800119999994</v>
      </c>
      <c r="AD11" s="89">
        <v>0.08789917360000003</v>
      </c>
      <c r="AE11" s="3">
        <v>4.109569999999998E-06</v>
      </c>
      <c r="AF11" s="3">
        <v>0.11582184559999999</v>
      </c>
      <c r="AG11" s="3">
        <v>0.050670705599999984</v>
      </c>
      <c r="AH11" s="3">
        <v>0.04568239159999999</v>
      </c>
      <c r="AI11" s="3">
        <v>0</v>
      </c>
    </row>
    <row r="12" spans="1:35" ht="12.75">
      <c r="A12" s="86">
        <v>13017</v>
      </c>
      <c r="B12" s="48" t="s">
        <v>55</v>
      </c>
      <c r="C12" s="48" t="s">
        <v>62</v>
      </c>
      <c r="D12" s="3">
        <v>1.4427657633266668</v>
      </c>
      <c r="E12" s="3">
        <v>0.55263415431</v>
      </c>
      <c r="F12" s="3">
        <v>1.8505440635600003</v>
      </c>
      <c r="G12" s="3">
        <v>0.80644536006</v>
      </c>
      <c r="H12" s="3">
        <v>1.2193195263933334</v>
      </c>
      <c r="I12" s="3">
        <v>2.7794208946533336</v>
      </c>
      <c r="J12" s="3">
        <v>0.6046406489266666</v>
      </c>
      <c r="K12" s="3">
        <v>2.17477594736</v>
      </c>
      <c r="L12" s="3">
        <v>0.41151086956521726</v>
      </c>
      <c r="M12" s="3">
        <v>0.1125010869565218</v>
      </c>
      <c r="N12" s="3">
        <v>1.0929</v>
      </c>
      <c r="O12" s="3">
        <v>0</v>
      </c>
      <c r="P12" s="3">
        <v>0.015367130434782592</v>
      </c>
      <c r="Q12" s="3">
        <v>0.502777065217391</v>
      </c>
      <c r="R12" s="3">
        <v>0.3387303260869562</v>
      </c>
      <c r="S12" s="3">
        <v>0.16404673913043472</v>
      </c>
      <c r="T12" s="3">
        <v>3.928541025330001</v>
      </c>
      <c r="U12" s="3">
        <v>0.49233223499599976</v>
      </c>
      <c r="V12" s="3">
        <v>0.3990022123599999</v>
      </c>
      <c r="W12" s="3">
        <v>0.0004440379559999999</v>
      </c>
      <c r="X12" s="3">
        <v>0.04333472287199999</v>
      </c>
      <c r="Y12" s="3">
        <v>0.043123626053999976</v>
      </c>
      <c r="Z12" s="3">
        <v>0.041557638246</v>
      </c>
      <c r="AA12" s="3">
        <v>0</v>
      </c>
      <c r="AB12" s="3">
        <v>0.10204576300000001</v>
      </c>
      <c r="AC12" s="3">
        <v>0.9393098483000002</v>
      </c>
      <c r="AD12" s="3">
        <v>0.035645287799999995</v>
      </c>
      <c r="AE12" s="3">
        <v>2.19177E-06</v>
      </c>
      <c r="AF12" s="3">
        <v>0.05883629180000002</v>
      </c>
      <c r="AG12" s="3">
        <v>0.023663633800000007</v>
      </c>
      <c r="AH12" s="3">
        <v>0.021321933800000005</v>
      </c>
      <c r="AI12" s="3">
        <v>0</v>
      </c>
    </row>
    <row r="13" spans="1:35" ht="12.75">
      <c r="A13" s="86">
        <v>13019</v>
      </c>
      <c r="B13" s="48" t="s">
        <v>55</v>
      </c>
      <c r="C13" s="48" t="s">
        <v>63</v>
      </c>
      <c r="D13" s="3">
        <v>9.167761577153328</v>
      </c>
      <c r="E13" s="3">
        <v>0.4373257931533334</v>
      </c>
      <c r="F13" s="3">
        <v>2.38526908982</v>
      </c>
      <c r="G13" s="3">
        <v>1.1095000903866665</v>
      </c>
      <c r="H13" s="3">
        <v>0.5264766764866666</v>
      </c>
      <c r="I13" s="3">
        <v>5.617276341033335</v>
      </c>
      <c r="J13" s="3">
        <v>1.6317928671533333</v>
      </c>
      <c r="K13" s="3">
        <v>3.9854660918200002</v>
      </c>
      <c r="L13" s="3">
        <v>0</v>
      </c>
      <c r="M13" s="3">
        <v>0</v>
      </c>
      <c r="N13" s="3">
        <v>0.6039200000000007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3.833582612769999</v>
      </c>
      <c r="U13" s="3">
        <v>0.49353992744</v>
      </c>
      <c r="V13" s="3">
        <v>0.5836235291980001</v>
      </c>
      <c r="W13" s="3">
        <v>0.00044251380800000003</v>
      </c>
      <c r="X13" s="3">
        <v>0.048076263390000006</v>
      </c>
      <c r="Y13" s="3">
        <v>0.053604310328</v>
      </c>
      <c r="Z13" s="3">
        <v>0.051559198132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</row>
    <row r="14" spans="1:35" ht="12.75">
      <c r="A14" s="86">
        <v>13021</v>
      </c>
      <c r="B14" s="48" t="s">
        <v>55</v>
      </c>
      <c r="C14" s="48" t="s">
        <v>64</v>
      </c>
      <c r="D14" s="3">
        <v>1.3714380000000004</v>
      </c>
      <c r="E14" s="3">
        <v>1.4890407799999996</v>
      </c>
      <c r="F14" s="3">
        <v>16.869721400000003</v>
      </c>
      <c r="G14" s="3">
        <v>0.352081352</v>
      </c>
      <c r="H14" s="3">
        <v>3.1647843496666668</v>
      </c>
      <c r="I14" s="3">
        <v>4.754398099999999</v>
      </c>
      <c r="J14" s="3">
        <v>0.8441435333333333</v>
      </c>
      <c r="K14" s="3">
        <v>3.91025656</v>
      </c>
      <c r="L14" s="3">
        <v>6.7466978260869555</v>
      </c>
      <c r="M14" s="3">
        <v>9.83186413043478</v>
      </c>
      <c r="N14" s="3">
        <v>5.7588989130434785</v>
      </c>
      <c r="O14" s="3">
        <v>0.46382206521739133</v>
      </c>
      <c r="P14" s="3">
        <v>13.771630434782619</v>
      </c>
      <c r="Q14" s="3">
        <v>1.6152304347826085</v>
      </c>
      <c r="R14" s="3">
        <v>0.8527628260869566</v>
      </c>
      <c r="S14" s="3">
        <v>0.7624597826086956</v>
      </c>
      <c r="T14" s="3">
        <v>37.569839450312</v>
      </c>
      <c r="U14" s="3">
        <v>2.338035980972</v>
      </c>
      <c r="V14" s="3">
        <v>4.063422878346001</v>
      </c>
      <c r="W14" s="3">
        <v>0.002608478383999999</v>
      </c>
      <c r="X14" s="3">
        <v>0.2267645320879999</v>
      </c>
      <c r="Y14" s="3">
        <v>0.259392133602</v>
      </c>
      <c r="Z14" s="3">
        <v>0.24717043446799986</v>
      </c>
      <c r="AA14" s="3">
        <v>0</v>
      </c>
      <c r="AB14" s="3">
        <v>0.36669894499999983</v>
      </c>
      <c r="AC14" s="3">
        <v>1.5150750749999997</v>
      </c>
      <c r="AD14" s="3">
        <v>0.07489606769999999</v>
      </c>
      <c r="AE14" s="3">
        <v>3.2876699999999986E-06</v>
      </c>
      <c r="AF14" s="3">
        <v>0.08840851159999998</v>
      </c>
      <c r="AG14" s="3">
        <v>0.04121662469999999</v>
      </c>
      <c r="AH14" s="3">
        <v>0.0373849047</v>
      </c>
      <c r="AI14" s="3">
        <v>0</v>
      </c>
    </row>
    <row r="15" spans="1:35" ht="12.75">
      <c r="A15" s="86">
        <v>13023</v>
      </c>
      <c r="B15" s="48" t="s">
        <v>55</v>
      </c>
      <c r="C15" s="48" t="s">
        <v>65</v>
      </c>
      <c r="D15" s="3">
        <v>2.6222237894436606</v>
      </c>
      <c r="E15" s="3">
        <v>0.2822863817387432</v>
      </c>
      <c r="F15" s="3">
        <v>1.3694196462742623</v>
      </c>
      <c r="G15" s="3">
        <v>0.4948320299081421</v>
      </c>
      <c r="H15" s="3">
        <v>0.5088188696731695</v>
      </c>
      <c r="I15" s="3">
        <v>3.077098030218852</v>
      </c>
      <c r="J15" s="3">
        <v>0.720186916328907</v>
      </c>
      <c r="K15" s="3">
        <v>2.35690874358082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11.084226607139998</v>
      </c>
      <c r="U15" s="3">
        <v>0.458979728984</v>
      </c>
      <c r="V15" s="3">
        <v>0.8165384804540003</v>
      </c>
      <c r="W15" s="3">
        <v>0.0005520782859999998</v>
      </c>
      <c r="X15" s="3">
        <v>0.041300052892</v>
      </c>
      <c r="Y15" s="3">
        <v>0.05362222234</v>
      </c>
      <c r="Z15" s="3">
        <v>0.051053543284</v>
      </c>
      <c r="AA15" s="3">
        <v>0</v>
      </c>
      <c r="AB15" s="3">
        <v>0.013676549600000002</v>
      </c>
      <c r="AC15" s="3">
        <v>0.12587492920000004</v>
      </c>
      <c r="AD15" s="3">
        <v>0.004767910969999999</v>
      </c>
      <c r="AE15" s="3">
        <v>2.7396999999999996E-07</v>
      </c>
      <c r="AF15" s="3">
        <v>0.007881626970000001</v>
      </c>
      <c r="AG15" s="3">
        <v>0.003157543970000001</v>
      </c>
      <c r="AH15" s="3">
        <v>0.0028542259699999993</v>
      </c>
      <c r="AI15" s="3">
        <v>0</v>
      </c>
    </row>
    <row r="16" spans="1:35" ht="12.75">
      <c r="A16" s="86">
        <v>13025</v>
      </c>
      <c r="B16" s="48" t="s">
        <v>55</v>
      </c>
      <c r="C16" s="48" t="s">
        <v>66</v>
      </c>
      <c r="D16" s="3">
        <v>3.0683798097199992</v>
      </c>
      <c r="E16" s="3">
        <v>0.11355153208666667</v>
      </c>
      <c r="F16" s="3">
        <v>1.049006240053333</v>
      </c>
      <c r="G16" s="3">
        <v>0.7249549789199998</v>
      </c>
      <c r="H16" s="3">
        <v>0.07124916168666667</v>
      </c>
      <c r="I16" s="3">
        <v>1.6013091491066667</v>
      </c>
      <c r="J16" s="3">
        <v>0.5212501300533334</v>
      </c>
      <c r="K16" s="3">
        <v>1.0800526615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2.557178736340001</v>
      </c>
      <c r="U16" s="3">
        <v>0.19766002142599992</v>
      </c>
      <c r="V16" s="3">
        <v>0.3769723942459999</v>
      </c>
      <c r="W16" s="3">
        <v>0.0002107268139999999</v>
      </c>
      <c r="X16" s="3">
        <v>0.02218752291</v>
      </c>
      <c r="Y16" s="3">
        <v>0.021995497421999983</v>
      </c>
      <c r="Z16" s="3">
        <v>0.02097762067</v>
      </c>
      <c r="AA16" s="3">
        <v>0</v>
      </c>
      <c r="AB16" s="3">
        <v>0.08215181000000002</v>
      </c>
      <c r="AC16" s="3">
        <v>0.7561920674000001</v>
      </c>
      <c r="AD16" s="3">
        <v>0.0286897438</v>
      </c>
      <c r="AE16" s="3">
        <v>1.6438700000000007E-06</v>
      </c>
      <c r="AF16" s="3">
        <v>0.047372433799999995</v>
      </c>
      <c r="AG16" s="3">
        <v>0.0190543199</v>
      </c>
      <c r="AH16" s="3">
        <v>0.0171803599</v>
      </c>
      <c r="AI16" s="3">
        <v>0</v>
      </c>
    </row>
    <row r="17" spans="1:35" ht="12.75">
      <c r="A17" s="86">
        <v>13027</v>
      </c>
      <c r="B17" s="48" t="s">
        <v>55</v>
      </c>
      <c r="C17" s="48" t="s">
        <v>67</v>
      </c>
      <c r="D17" s="3">
        <v>6.578288308223334</v>
      </c>
      <c r="E17" s="3">
        <v>0.27078852155666666</v>
      </c>
      <c r="F17" s="3">
        <v>1.5693805215566665</v>
      </c>
      <c r="G17" s="3">
        <v>1.6032992935566668</v>
      </c>
      <c r="H17" s="3">
        <v>0.24854440155666668</v>
      </c>
      <c r="I17" s="3">
        <v>6.016524369780001</v>
      </c>
      <c r="J17" s="3">
        <v>1.46675855489</v>
      </c>
      <c r="K17" s="3">
        <v>4.549766181223333</v>
      </c>
      <c r="L17" s="3">
        <v>0.6245758695652167</v>
      </c>
      <c r="M17" s="3">
        <v>0.2289947826086952</v>
      </c>
      <c r="N17" s="3">
        <v>0.5136496739130425</v>
      </c>
      <c r="O17" s="3">
        <v>0</v>
      </c>
      <c r="P17" s="3">
        <v>0</v>
      </c>
      <c r="Q17" s="3">
        <v>0.47531413043478354</v>
      </c>
      <c r="R17" s="3">
        <v>0.47531413043478354</v>
      </c>
      <c r="S17" s="3">
        <v>0</v>
      </c>
      <c r="T17" s="3">
        <v>3.1472613871940003</v>
      </c>
      <c r="U17" s="3">
        <v>0.609784507136</v>
      </c>
      <c r="V17" s="3">
        <v>0.5013166614399999</v>
      </c>
      <c r="W17" s="3">
        <v>0.00047331844400000004</v>
      </c>
      <c r="X17" s="3">
        <v>0.06635453691600002</v>
      </c>
      <c r="Y17" s="3">
        <v>0.07314393460799996</v>
      </c>
      <c r="Z17" s="3">
        <v>0.07057097259999998</v>
      </c>
      <c r="AA17" s="3">
        <v>0</v>
      </c>
      <c r="AB17" s="3">
        <v>0.03912273700000001</v>
      </c>
      <c r="AC17" s="3">
        <v>0.36028561370000006</v>
      </c>
      <c r="AD17" s="3">
        <v>0.013658013919999996</v>
      </c>
      <c r="AE17" s="3">
        <v>8.219199999999998E-07</v>
      </c>
      <c r="AF17" s="3">
        <v>0.022570381919999997</v>
      </c>
      <c r="AG17" s="3">
        <v>0.009052587949999998</v>
      </c>
      <c r="AH17" s="3">
        <v>0.008170687950000002</v>
      </c>
      <c r="AI17" s="3">
        <v>0</v>
      </c>
    </row>
    <row r="18" spans="1:35" ht="12.75">
      <c r="A18" s="86">
        <v>13029</v>
      </c>
      <c r="B18" s="48" t="s">
        <v>55</v>
      </c>
      <c r="C18" s="48" t="s">
        <v>68</v>
      </c>
      <c r="D18" s="3">
        <v>6.019266053439995</v>
      </c>
      <c r="E18" s="3">
        <v>0.1811052251066666</v>
      </c>
      <c r="F18" s="3">
        <v>1.8085839241066666</v>
      </c>
      <c r="G18" s="3">
        <v>0.08233987580666667</v>
      </c>
      <c r="H18" s="3">
        <v>0.09812943787333339</v>
      </c>
      <c r="I18" s="3">
        <v>2.6511881095466667</v>
      </c>
      <c r="J18" s="3">
        <v>0.8802062087733333</v>
      </c>
      <c r="K18" s="3">
        <v>1.7709666241066664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9.691082242684</v>
      </c>
      <c r="U18" s="3">
        <v>0.6358630496260003</v>
      </c>
      <c r="V18" s="3">
        <v>1.7192417239140005</v>
      </c>
      <c r="W18" s="3">
        <v>0.0007558325920000002</v>
      </c>
      <c r="X18" s="3">
        <v>0.07207074321200002</v>
      </c>
      <c r="Y18" s="3">
        <v>0.08788128973000006</v>
      </c>
      <c r="Z18" s="3">
        <v>0.08339582113400003</v>
      </c>
      <c r="AA18" s="3">
        <v>0</v>
      </c>
      <c r="AB18" s="3">
        <v>0.08449286000000003</v>
      </c>
      <c r="AC18" s="3">
        <v>0.7640535673999997</v>
      </c>
      <c r="AD18" s="3">
        <v>0.033160760800000015</v>
      </c>
      <c r="AE18" s="3">
        <v>1.6438700000000007E-06</v>
      </c>
      <c r="AF18" s="3">
        <v>0.045436683799999995</v>
      </c>
      <c r="AG18" s="3">
        <v>0.019489752899999994</v>
      </c>
      <c r="AH18" s="3">
        <v>0.0175269129</v>
      </c>
      <c r="AI18" s="3">
        <v>0</v>
      </c>
    </row>
    <row r="19" spans="1:35" ht="12.75">
      <c r="A19" s="86">
        <v>13031</v>
      </c>
      <c r="B19" s="48" t="s">
        <v>55</v>
      </c>
      <c r="C19" s="48" t="s">
        <v>69</v>
      </c>
      <c r="D19" s="3">
        <v>3.9309388767733324</v>
      </c>
      <c r="E19" s="3">
        <v>0.5094526787733333</v>
      </c>
      <c r="F19" s="3">
        <v>4.995459814773333</v>
      </c>
      <c r="G19" s="3">
        <v>1.825067177973333</v>
      </c>
      <c r="H19" s="3">
        <v>0.8949042880066665</v>
      </c>
      <c r="I19" s="3">
        <v>11.908698783493334</v>
      </c>
      <c r="J19" s="3">
        <v>2.11533314144</v>
      </c>
      <c r="K19" s="3">
        <v>9.793384192859998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13.98220185174</v>
      </c>
      <c r="U19" s="3">
        <v>1.269549012306</v>
      </c>
      <c r="V19" s="3">
        <v>1.7271725755640002</v>
      </c>
      <c r="W19" s="3">
        <v>0.001213758626</v>
      </c>
      <c r="X19" s="3">
        <v>0.13156268987</v>
      </c>
      <c r="Y19" s="3">
        <v>0.152633379078</v>
      </c>
      <c r="Z19" s="3">
        <v>0.14629060256999996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</row>
    <row r="20" spans="1:35" ht="12.75">
      <c r="A20" s="86">
        <v>13033</v>
      </c>
      <c r="B20" s="48" t="s">
        <v>55</v>
      </c>
      <c r="C20" s="48" t="s">
        <v>70</v>
      </c>
      <c r="D20" s="3">
        <v>11.752867734606667</v>
      </c>
      <c r="E20" s="3">
        <v>0.46150647260666655</v>
      </c>
      <c r="F20" s="3">
        <v>3.005783660273334</v>
      </c>
      <c r="G20" s="3">
        <v>1.4699048515733333</v>
      </c>
      <c r="H20" s="3">
        <v>0.4996020629066667</v>
      </c>
      <c r="I20" s="3">
        <v>8.306429511546668</v>
      </c>
      <c r="J20" s="3">
        <v>2.2270448452733325</v>
      </c>
      <c r="K20" s="3">
        <v>6.0793876292733335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4.395446154626</v>
      </c>
      <c r="U20" s="3">
        <v>0.7624756974659997</v>
      </c>
      <c r="V20" s="3">
        <v>0.601958883382</v>
      </c>
      <c r="W20" s="3">
        <v>0.0006229455160000001</v>
      </c>
      <c r="X20" s="3">
        <v>0.08217988317999998</v>
      </c>
      <c r="Y20" s="3">
        <v>0.08248844384800001</v>
      </c>
      <c r="Z20" s="3">
        <v>0.079541461728</v>
      </c>
      <c r="AA20" s="3">
        <v>0</v>
      </c>
      <c r="AB20" s="3">
        <v>0.06207408199999998</v>
      </c>
      <c r="AC20" s="3">
        <v>0.5712179864999999</v>
      </c>
      <c r="AD20" s="3">
        <v>0.021678545900000006</v>
      </c>
      <c r="AE20" s="3">
        <v>1.0959000000000004E-06</v>
      </c>
      <c r="AF20" s="3">
        <v>0.03579776990000001</v>
      </c>
      <c r="AG20" s="3">
        <v>0.0144159059</v>
      </c>
      <c r="AH20" s="3">
        <v>0.012982685900000002</v>
      </c>
      <c r="AI20" s="3">
        <v>0</v>
      </c>
    </row>
    <row r="21" spans="1:35" ht="12.75">
      <c r="A21" s="86">
        <v>13035</v>
      </c>
      <c r="B21" s="48" t="s">
        <v>55</v>
      </c>
      <c r="C21" s="48" t="s">
        <v>71</v>
      </c>
      <c r="D21" s="3">
        <v>0.6429302608693332</v>
      </c>
      <c r="E21" s="3">
        <v>0.169700897036</v>
      </c>
      <c r="F21" s="3">
        <v>1.7055917280693331</v>
      </c>
      <c r="G21" s="3">
        <v>0.2432661386893333</v>
      </c>
      <c r="H21" s="3">
        <v>0.3238531484026667</v>
      </c>
      <c r="I21" s="3">
        <v>2.116035910706667</v>
      </c>
      <c r="J21" s="3">
        <v>0.38875946620266666</v>
      </c>
      <c r="K21" s="3">
        <v>1.7272819279273335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3.3281016501500003</v>
      </c>
      <c r="U21" s="3">
        <v>0.36613824343799983</v>
      </c>
      <c r="V21" s="3">
        <v>0.4331553161479998</v>
      </c>
      <c r="W21" s="3">
        <v>0.0003453259999999999</v>
      </c>
      <c r="X21" s="3">
        <v>0.03915004878200003</v>
      </c>
      <c r="Y21" s="3">
        <v>0.03640984858399998</v>
      </c>
      <c r="Z21" s="3">
        <v>0.03497044891400001</v>
      </c>
      <c r="AA21" s="3">
        <v>0</v>
      </c>
      <c r="AB21" s="3">
        <v>0.11490259900000005</v>
      </c>
      <c r="AC21" s="3">
        <v>1.0573685192000002</v>
      </c>
      <c r="AD21" s="3">
        <v>0.040126641800000015</v>
      </c>
      <c r="AE21" s="3">
        <v>2.4657699999999998E-06</v>
      </c>
      <c r="AF21" s="3">
        <v>0.06624902779999998</v>
      </c>
      <c r="AG21" s="3">
        <v>0.02665343780000001</v>
      </c>
      <c r="AH21" s="3">
        <v>0.024008097800000003</v>
      </c>
      <c r="AI21" s="3">
        <v>0</v>
      </c>
    </row>
    <row r="22" spans="1:35" ht="12.75">
      <c r="A22" s="86">
        <v>13037</v>
      </c>
      <c r="B22" s="48" t="s">
        <v>55</v>
      </c>
      <c r="C22" s="48" t="s">
        <v>72</v>
      </c>
      <c r="D22" s="3">
        <v>2.6286171223719994</v>
      </c>
      <c r="E22" s="3">
        <v>0.087822052372</v>
      </c>
      <c r="F22" s="3">
        <v>0.6938903257053334</v>
      </c>
      <c r="G22" s="3">
        <v>0.9771976990386663</v>
      </c>
      <c r="H22" s="3">
        <v>0.061219080372</v>
      </c>
      <c r="I22" s="3">
        <v>3.4318538647533336</v>
      </c>
      <c r="J22" s="3">
        <v>0.7710063923720002</v>
      </c>
      <c r="K22" s="3">
        <v>2.6608366057053328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3.1963565441240016</v>
      </c>
      <c r="U22" s="3">
        <v>0.41535696172599984</v>
      </c>
      <c r="V22" s="3">
        <v>0.8191812823440002</v>
      </c>
      <c r="W22" s="3">
        <v>0.00038805979999999995</v>
      </c>
      <c r="X22" s="3">
        <v>0.045958821388000004</v>
      </c>
      <c r="Y22" s="3">
        <v>0.06519553552199998</v>
      </c>
      <c r="Z22" s="3">
        <v>0.062256880088000004</v>
      </c>
      <c r="AA22" s="3">
        <v>0</v>
      </c>
      <c r="AB22" s="3">
        <v>0.004881959899999998</v>
      </c>
      <c r="AC22" s="3">
        <v>0.044891229770000006</v>
      </c>
      <c r="AD22" s="3">
        <v>0.0016829780000000008</v>
      </c>
      <c r="AE22" s="3">
        <v>0</v>
      </c>
      <c r="AF22" s="3">
        <v>0.0028109379999999994</v>
      </c>
      <c r="AG22" s="3">
        <v>0.0011178179999999998</v>
      </c>
      <c r="AH22" s="3">
        <v>0.0010073960000000002</v>
      </c>
      <c r="AI22" s="3">
        <v>0</v>
      </c>
    </row>
    <row r="23" spans="1:35" ht="12.75">
      <c r="A23" s="86">
        <v>13039</v>
      </c>
      <c r="B23" s="48" t="s">
        <v>55</v>
      </c>
      <c r="C23" s="48" t="s">
        <v>73</v>
      </c>
      <c r="D23" s="3">
        <v>2.5987615225916945</v>
      </c>
      <c r="E23" s="3">
        <v>0.27533748984306017</v>
      </c>
      <c r="F23" s="3">
        <v>2.7159503636299447</v>
      </c>
      <c r="G23" s="3">
        <v>0.03877652539169399</v>
      </c>
      <c r="H23" s="3">
        <v>0.4243128254277596</v>
      </c>
      <c r="I23" s="3">
        <v>4.33157941922235</v>
      </c>
      <c r="J23" s="3">
        <v>0.8405804566354099</v>
      </c>
      <c r="K23" s="3">
        <v>3.490995524474918</v>
      </c>
      <c r="L23" s="3">
        <v>0.1189</v>
      </c>
      <c r="M23" s="3">
        <v>0.3818899999999993</v>
      </c>
      <c r="N23" s="3">
        <v>0.06216400000000009</v>
      </c>
      <c r="O23" s="3">
        <v>0</v>
      </c>
      <c r="P23" s="3">
        <v>0.030904000000000032</v>
      </c>
      <c r="Q23" s="3">
        <v>0.0006301400000000008</v>
      </c>
      <c r="R23" s="3">
        <v>0.0003698599999999997</v>
      </c>
      <c r="S23" s="3">
        <v>0.00026027</v>
      </c>
      <c r="T23" s="3">
        <v>18.818531241012</v>
      </c>
      <c r="U23" s="3">
        <v>0.971782315292</v>
      </c>
      <c r="V23" s="3">
        <v>4.921902473094</v>
      </c>
      <c r="W23" s="3">
        <v>0.0015708773620000001</v>
      </c>
      <c r="X23" s="3">
        <v>0.09363858538</v>
      </c>
      <c r="Y23" s="3">
        <v>0.12449170339200001</v>
      </c>
      <c r="Z23" s="3">
        <v>0.11679916896400001</v>
      </c>
      <c r="AA23" s="3">
        <v>0</v>
      </c>
      <c r="AB23" s="3">
        <v>0.0014213661000000005</v>
      </c>
      <c r="AC23" s="3">
        <v>0.011575906969999996</v>
      </c>
      <c r="AD23" s="3">
        <v>0.00038383672</v>
      </c>
      <c r="AE23" s="3">
        <v>0</v>
      </c>
      <c r="AF23" s="3">
        <v>0.0017972599000000004</v>
      </c>
      <c r="AG23" s="3">
        <v>0.00042958880000000006</v>
      </c>
      <c r="AH23" s="3">
        <v>0.00039588879999999995</v>
      </c>
      <c r="AI23" s="3">
        <v>0</v>
      </c>
    </row>
    <row r="24" spans="1:35" ht="12.75">
      <c r="A24" s="86">
        <v>13043</v>
      </c>
      <c r="B24" s="48" t="s">
        <v>55</v>
      </c>
      <c r="C24" s="48" t="s">
        <v>74</v>
      </c>
      <c r="D24" s="3">
        <v>1.2155086751799997</v>
      </c>
      <c r="E24" s="3">
        <v>0.08572137266666664</v>
      </c>
      <c r="F24" s="3">
        <v>1.0189472224866667</v>
      </c>
      <c r="G24" s="3">
        <v>0.6375215001533334</v>
      </c>
      <c r="H24" s="3">
        <v>0.12883072482000002</v>
      </c>
      <c r="I24" s="3">
        <v>2.601198018106667</v>
      </c>
      <c r="J24" s="3">
        <v>0.5447942457799999</v>
      </c>
      <c r="K24" s="3">
        <v>2.0564044467266664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2.277902523956001</v>
      </c>
      <c r="U24" s="3">
        <v>0.21844429835999998</v>
      </c>
      <c r="V24" s="3">
        <v>0.2651588296900001</v>
      </c>
      <c r="W24" s="3">
        <v>0.00019776482799999998</v>
      </c>
      <c r="X24" s="3">
        <v>0.023556444362</v>
      </c>
      <c r="Y24" s="3">
        <v>0.025171436343999997</v>
      </c>
      <c r="Z24" s="3">
        <v>0.024186841969999998</v>
      </c>
      <c r="AA24" s="3">
        <v>0</v>
      </c>
      <c r="AB24" s="3">
        <v>0.005534200000000002</v>
      </c>
      <c r="AC24" s="3">
        <v>2.739700000000001E-05</v>
      </c>
      <c r="AD24" s="3">
        <v>0.00016438</v>
      </c>
      <c r="AE24" s="3">
        <v>0</v>
      </c>
      <c r="AF24" s="3">
        <v>0</v>
      </c>
      <c r="AG24" s="3">
        <v>5.479499999999998E-05</v>
      </c>
      <c r="AH24" s="3">
        <v>5.479499999999998E-05</v>
      </c>
      <c r="AI24" s="3">
        <v>0</v>
      </c>
    </row>
    <row r="25" spans="1:35" ht="12.75">
      <c r="A25" s="86">
        <v>13045</v>
      </c>
      <c r="B25" s="48" t="s">
        <v>55</v>
      </c>
      <c r="C25" s="84" t="s">
        <v>20</v>
      </c>
      <c r="D25" s="3">
        <v>2.6223572299973337</v>
      </c>
      <c r="E25" s="89">
        <v>1.277939072097333</v>
      </c>
      <c r="F25" s="89">
        <v>9.490942445730663</v>
      </c>
      <c r="G25" s="3">
        <v>6.909563314310666</v>
      </c>
      <c r="H25" s="3">
        <v>2.6651209836906666</v>
      </c>
      <c r="I25" s="3">
        <v>12.704731028060001</v>
      </c>
      <c r="J25" s="3">
        <v>2.0676620575973335</v>
      </c>
      <c r="K25" s="3">
        <v>10.636855795184</v>
      </c>
      <c r="L25" s="3">
        <v>0.6107633695652174</v>
      </c>
      <c r="M25" s="89">
        <v>0.06368385869565221</v>
      </c>
      <c r="N25" s="89">
        <v>0.8437969565217395</v>
      </c>
      <c r="O25" s="3">
        <v>0</v>
      </c>
      <c r="P25" s="3">
        <v>0.014093869565217397</v>
      </c>
      <c r="Q25" s="3">
        <v>0.1488018478260868</v>
      </c>
      <c r="R25" s="3">
        <v>0.12221315217391322</v>
      </c>
      <c r="S25" s="3">
        <v>0.026588999999999977</v>
      </c>
      <c r="T25" s="3">
        <v>18.191476924063995</v>
      </c>
      <c r="U25" s="89">
        <v>1.9969463390820001</v>
      </c>
      <c r="V25" s="89">
        <v>1.958106519448</v>
      </c>
      <c r="W25" s="3">
        <v>0.0018580904079999996</v>
      </c>
      <c r="X25" s="3">
        <v>0.20531060803400006</v>
      </c>
      <c r="Y25" s="3">
        <v>0.19572591923200003</v>
      </c>
      <c r="Z25" s="3">
        <v>0.187980206646</v>
      </c>
      <c r="AA25" s="3">
        <v>0</v>
      </c>
      <c r="AB25" s="3">
        <v>0.07776195999999999</v>
      </c>
      <c r="AC25" s="89">
        <v>0.5478444346000001</v>
      </c>
      <c r="AD25" s="89">
        <v>0.024448945900000005</v>
      </c>
      <c r="AE25" s="3">
        <v>1.0959000000000004E-06</v>
      </c>
      <c r="AF25" s="3">
        <v>0.031980125899999996</v>
      </c>
      <c r="AG25" s="3">
        <v>0.014020555900000004</v>
      </c>
      <c r="AH25" s="3">
        <v>0.012642541920000002</v>
      </c>
      <c r="AI25" s="3">
        <v>0</v>
      </c>
    </row>
    <row r="26" spans="1:35" ht="12.75">
      <c r="A26" s="86">
        <v>13047</v>
      </c>
      <c r="B26" s="48" t="s">
        <v>55</v>
      </c>
      <c r="C26" s="48" t="s">
        <v>75</v>
      </c>
      <c r="D26" s="3">
        <v>0.8910681011833331</v>
      </c>
      <c r="E26" s="3">
        <v>0.35332984088333336</v>
      </c>
      <c r="F26" s="3">
        <v>3.98131677185</v>
      </c>
      <c r="G26" s="3">
        <v>1.6275821389833325</v>
      </c>
      <c r="H26" s="3">
        <v>0.7197377089499998</v>
      </c>
      <c r="I26" s="3">
        <v>5.042469347363332</v>
      </c>
      <c r="J26" s="3">
        <v>0.79024200085</v>
      </c>
      <c r="K26" s="3">
        <v>4.252233335426667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9.301799526926002</v>
      </c>
      <c r="U26" s="3">
        <v>0.7469304375699999</v>
      </c>
      <c r="V26" s="3">
        <v>1.482994501092001</v>
      </c>
      <c r="W26" s="3">
        <v>0.0007955520620000004</v>
      </c>
      <c r="X26" s="3">
        <v>0.08136687994399998</v>
      </c>
      <c r="Y26" s="3">
        <v>0.09888136704200004</v>
      </c>
      <c r="Z26" s="3">
        <v>0.094095259334</v>
      </c>
      <c r="AA26" s="3">
        <v>0</v>
      </c>
      <c r="AB26" s="3">
        <v>0.130974334</v>
      </c>
      <c r="AC26" s="3">
        <v>1.1845475641000003</v>
      </c>
      <c r="AD26" s="3">
        <v>0.05194208580000001</v>
      </c>
      <c r="AE26" s="3">
        <v>2.4657699999999998E-06</v>
      </c>
      <c r="AF26" s="3">
        <v>0.06892614970000001</v>
      </c>
      <c r="AG26" s="3">
        <v>0.0300580318</v>
      </c>
      <c r="AH26" s="3">
        <v>0.027082097799999996</v>
      </c>
      <c r="AI26" s="3">
        <v>0</v>
      </c>
    </row>
    <row r="27" spans="1:35" ht="12.75">
      <c r="A27" s="86">
        <v>13049</v>
      </c>
      <c r="B27" s="48" t="s">
        <v>55</v>
      </c>
      <c r="C27" s="48" t="s">
        <v>76</v>
      </c>
      <c r="D27" s="3">
        <v>1.960503391746667</v>
      </c>
      <c r="E27" s="3">
        <v>0.08227521458</v>
      </c>
      <c r="F27" s="3">
        <v>0.8339393587466667</v>
      </c>
      <c r="G27" s="3">
        <v>0.1947956711466666</v>
      </c>
      <c r="H27" s="3">
        <v>0.07687802158</v>
      </c>
      <c r="I27" s="3">
        <v>0.6862521938266667</v>
      </c>
      <c r="J27" s="3">
        <v>0.2983241257466667</v>
      </c>
      <c r="K27" s="3">
        <v>0.3879287430666667</v>
      </c>
      <c r="L27" s="3">
        <v>0.050685</v>
      </c>
      <c r="M27" s="3">
        <v>0.12054999999999985</v>
      </c>
      <c r="N27" s="3">
        <v>0.45763999999999994</v>
      </c>
      <c r="O27" s="3">
        <v>0</v>
      </c>
      <c r="P27" s="3">
        <v>0.058766999999999896</v>
      </c>
      <c r="Q27" s="3">
        <v>0.0032301000000000074</v>
      </c>
      <c r="R27" s="3">
        <v>0.0023451999999999982</v>
      </c>
      <c r="S27" s="3">
        <v>0.000884930000000001</v>
      </c>
      <c r="T27" s="3">
        <v>2.231496190044</v>
      </c>
      <c r="U27" s="3">
        <v>0.1580345870319999</v>
      </c>
      <c r="V27" s="3">
        <v>0.29442893052399993</v>
      </c>
      <c r="W27" s="3">
        <v>0.00017591414400000002</v>
      </c>
      <c r="X27" s="3">
        <v>0.01697215631800006</v>
      </c>
      <c r="Y27" s="3">
        <v>0.016336144800000015</v>
      </c>
      <c r="Z27" s="3">
        <v>0.01555418538399999</v>
      </c>
      <c r="AA27" s="3">
        <v>0</v>
      </c>
      <c r="AB27" s="3">
        <v>0.204212439</v>
      </c>
      <c r="AC27" s="3">
        <v>1.8793025350000006</v>
      </c>
      <c r="AD27" s="3">
        <v>0.07129209859999998</v>
      </c>
      <c r="AE27" s="3">
        <v>3.83557E-06</v>
      </c>
      <c r="AF27" s="3">
        <v>0.11794935459999994</v>
      </c>
      <c r="AG27" s="3">
        <v>0.047394017599999984</v>
      </c>
      <c r="AH27" s="3">
        <v>0.04267489670000001</v>
      </c>
      <c r="AI27" s="3">
        <v>0</v>
      </c>
    </row>
    <row r="28" spans="1:35" ht="12.75">
      <c r="A28" s="86">
        <v>13051</v>
      </c>
      <c r="B28" s="48" t="s">
        <v>55</v>
      </c>
      <c r="C28" s="48" t="s">
        <v>77</v>
      </c>
      <c r="D28" s="3">
        <v>4.269381057536</v>
      </c>
      <c r="E28" s="3">
        <v>1.9873762142026663</v>
      </c>
      <c r="F28" s="3">
        <v>25.077340794202666</v>
      </c>
      <c r="G28" s="3">
        <v>0.04069089386933334</v>
      </c>
      <c r="H28" s="3">
        <v>4.183989486869333</v>
      </c>
      <c r="I28" s="3">
        <v>9.556461788373332</v>
      </c>
      <c r="J28" s="3">
        <v>1.6080365642026666</v>
      </c>
      <c r="K28" s="3">
        <v>7.9483501242026655</v>
      </c>
      <c r="L28" s="3">
        <v>9.989025978260871</v>
      </c>
      <c r="M28" s="3">
        <v>26.429663043478254</v>
      </c>
      <c r="N28" s="3">
        <v>3.708494250000001</v>
      </c>
      <c r="O28" s="3">
        <v>0.4201100000000005</v>
      </c>
      <c r="P28" s="3">
        <v>52.8392065217391</v>
      </c>
      <c r="Q28" s="3">
        <v>1.8108855434782596</v>
      </c>
      <c r="R28" s="3">
        <v>1.1119647826086956</v>
      </c>
      <c r="S28" s="3">
        <v>0.6992620652173911</v>
      </c>
      <c r="T28" s="3">
        <v>84.85798506581195</v>
      </c>
      <c r="U28" s="3">
        <v>5.727592246349996</v>
      </c>
      <c r="V28" s="3">
        <v>11.435797769399995</v>
      </c>
      <c r="W28" s="3">
        <v>0.006519026488000003</v>
      </c>
      <c r="X28" s="3">
        <v>0.5779768767579996</v>
      </c>
      <c r="Y28" s="3">
        <v>0.6243048284039996</v>
      </c>
      <c r="Z28" s="3">
        <v>0.594592823082</v>
      </c>
      <c r="AA28" s="3">
        <v>0</v>
      </c>
      <c r="AB28" s="3">
        <v>3.2647147779999988</v>
      </c>
      <c r="AC28" s="3">
        <v>20.95816730500001</v>
      </c>
      <c r="AD28" s="3">
        <v>0.7252923926</v>
      </c>
      <c r="AE28" s="3">
        <v>3.83557E-06</v>
      </c>
      <c r="AF28" s="3">
        <v>2.9408678035999998</v>
      </c>
      <c r="AG28" s="3">
        <v>0.8847793516000002</v>
      </c>
      <c r="AH28" s="3">
        <v>0.8151153776999999</v>
      </c>
      <c r="AI28" s="3">
        <v>0</v>
      </c>
    </row>
    <row r="29" spans="1:35" ht="12.75">
      <c r="A29" s="86">
        <v>13053</v>
      </c>
      <c r="B29" s="48" t="s">
        <v>55</v>
      </c>
      <c r="C29" s="48" t="s">
        <v>78</v>
      </c>
      <c r="D29" s="3">
        <v>0.08377357333333334</v>
      </c>
      <c r="E29" s="3">
        <v>0.005456546666666667</v>
      </c>
      <c r="F29" s="3">
        <v>1.0930209000000002</v>
      </c>
      <c r="G29" s="3">
        <v>0.055825167666666675</v>
      </c>
      <c r="H29" s="3">
        <v>0.003852854</v>
      </c>
      <c r="I29" s="3">
        <v>0.3062298</v>
      </c>
      <c r="J29" s="3">
        <v>0.04853006666666667</v>
      </c>
      <c r="K29" s="3">
        <v>0.25769766333333327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1.8636914305640002</v>
      </c>
      <c r="U29" s="3">
        <v>0.22808708229</v>
      </c>
      <c r="V29" s="3">
        <v>0.26658978150999985</v>
      </c>
      <c r="W29" s="3">
        <v>0.000206307312</v>
      </c>
      <c r="X29" s="3">
        <v>0.027866054602000003</v>
      </c>
      <c r="Y29" s="3">
        <v>0.025006232806000003</v>
      </c>
      <c r="Z29" s="3">
        <v>0.024024083537999997</v>
      </c>
      <c r="AA29" s="3">
        <v>0</v>
      </c>
      <c r="AB29" s="3">
        <v>0.0011857499999999997</v>
      </c>
      <c r="AC29" s="3">
        <v>0.009013999999999998</v>
      </c>
      <c r="AD29" s="3">
        <v>0.0003052030000000001</v>
      </c>
      <c r="AE29" s="3">
        <v>0</v>
      </c>
      <c r="AF29" s="3">
        <v>0.0017408099999999995</v>
      </c>
      <c r="AG29" s="3">
        <v>0.00040685000000000005</v>
      </c>
      <c r="AH29" s="3">
        <v>0.00037315</v>
      </c>
      <c r="AI29" s="3">
        <v>0</v>
      </c>
    </row>
    <row r="30" spans="1:35" ht="12.75">
      <c r="A30" s="86">
        <v>13055</v>
      </c>
      <c r="B30" s="48" t="s">
        <v>55</v>
      </c>
      <c r="C30" s="48" t="s">
        <v>79</v>
      </c>
      <c r="D30" s="3">
        <v>1.4118605998216667</v>
      </c>
      <c r="E30" s="3">
        <v>0.6087156084883333</v>
      </c>
      <c r="F30" s="3">
        <v>2.9193734191549994</v>
      </c>
      <c r="G30" s="3">
        <v>0.5096432717216667</v>
      </c>
      <c r="H30" s="3">
        <v>1.305779454855</v>
      </c>
      <c r="I30" s="3">
        <v>3.4870135206433335</v>
      </c>
      <c r="J30" s="3">
        <v>0.6778466681549999</v>
      </c>
      <c r="K30" s="3">
        <v>2.809170952488333</v>
      </c>
      <c r="L30" s="3">
        <v>0.10847010869565214</v>
      </c>
      <c r="M30" s="3">
        <v>2.179200000000002</v>
      </c>
      <c r="N30" s="3">
        <v>0.16175404347826078</v>
      </c>
      <c r="O30" s="3">
        <v>0</v>
      </c>
      <c r="P30" s="3">
        <v>4.130699999999994</v>
      </c>
      <c r="Q30" s="3">
        <v>0.03223300000000004</v>
      </c>
      <c r="R30" s="3">
        <v>0.008123499999999987</v>
      </c>
      <c r="S30" s="3">
        <v>0.024110000000000013</v>
      </c>
      <c r="T30" s="3">
        <v>6.486608423974005</v>
      </c>
      <c r="U30" s="3">
        <v>0.4249811918099999</v>
      </c>
      <c r="V30" s="3">
        <v>1.2637965609000004</v>
      </c>
      <c r="W30" s="3">
        <v>0.0005416706320000001</v>
      </c>
      <c r="X30" s="3">
        <v>0.033589033255999996</v>
      </c>
      <c r="Y30" s="3">
        <v>0.059797133752</v>
      </c>
      <c r="Z30" s="3">
        <v>0.05634208321200001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</row>
    <row r="31" spans="1:35" ht="12.75">
      <c r="A31" s="86">
        <v>13057</v>
      </c>
      <c r="B31" s="48" t="s">
        <v>55</v>
      </c>
      <c r="C31" s="85" t="s">
        <v>5</v>
      </c>
      <c r="D31" s="3">
        <v>2.857769529684</v>
      </c>
      <c r="E31" s="90">
        <v>0.6837791363506664</v>
      </c>
      <c r="F31" s="90">
        <v>5.981527096350667</v>
      </c>
      <c r="G31" s="3">
        <v>3.4027805963506674</v>
      </c>
      <c r="H31" s="3">
        <v>1.2602954130173332</v>
      </c>
      <c r="I31" s="3">
        <v>11.313274792702</v>
      </c>
      <c r="J31" s="3">
        <v>2.017336396350667</v>
      </c>
      <c r="K31" s="3">
        <v>9.295951729684</v>
      </c>
      <c r="L31" s="3">
        <v>0.5951388043478261</v>
      </c>
      <c r="M31" s="90">
        <v>0.20493163043478257</v>
      </c>
      <c r="N31" s="90">
        <v>0.12682934782608707</v>
      </c>
      <c r="O31" s="3">
        <v>0</v>
      </c>
      <c r="P31" s="3">
        <v>0.009964209782608698</v>
      </c>
      <c r="Q31" s="3">
        <v>0.011673521739130433</v>
      </c>
      <c r="R31" s="3">
        <v>0.010868804347826088</v>
      </c>
      <c r="S31" s="3">
        <v>0.0008047496739130435</v>
      </c>
      <c r="T31" s="3">
        <v>63.292360151944</v>
      </c>
      <c r="U31" s="90">
        <v>3.9546397534779993</v>
      </c>
      <c r="V31" s="90">
        <v>5.607804693957998</v>
      </c>
      <c r="W31" s="3">
        <v>0.004137917880000002</v>
      </c>
      <c r="X31" s="3">
        <v>0.43488039615799984</v>
      </c>
      <c r="Y31" s="3">
        <v>0.4559672335499999</v>
      </c>
      <c r="Z31" s="3">
        <v>0.43590461483000015</v>
      </c>
      <c r="AA31" s="3">
        <v>0</v>
      </c>
      <c r="AB31" s="3">
        <v>0.023341999999999995</v>
      </c>
      <c r="AC31" s="90">
        <v>0.00010958999999999996</v>
      </c>
      <c r="AD31" s="90">
        <v>0.0007397299999999997</v>
      </c>
      <c r="AE31" s="3">
        <v>0</v>
      </c>
      <c r="AF31" s="3">
        <v>0</v>
      </c>
      <c r="AG31" s="3">
        <v>0.00021917999999999992</v>
      </c>
      <c r="AH31" s="3">
        <v>0.00021917999999999992</v>
      </c>
      <c r="AI31" s="3">
        <v>0</v>
      </c>
    </row>
    <row r="32" spans="1:35" ht="12.75">
      <c r="A32" s="86">
        <v>13059</v>
      </c>
      <c r="B32" s="48" t="s">
        <v>55</v>
      </c>
      <c r="C32" s="48" t="s">
        <v>80</v>
      </c>
      <c r="D32" s="3">
        <v>0.8319949000000001</v>
      </c>
      <c r="E32" s="3">
        <v>0.9194714660000001</v>
      </c>
      <c r="F32" s="3">
        <v>10.72521254</v>
      </c>
      <c r="G32" s="3">
        <v>0.8992656108333333</v>
      </c>
      <c r="H32" s="3">
        <v>2.0238885693333333</v>
      </c>
      <c r="I32" s="3">
        <v>3.4896574033333336</v>
      </c>
      <c r="J32" s="3">
        <v>0.5493027433333333</v>
      </c>
      <c r="K32" s="3">
        <v>2.940375991</v>
      </c>
      <c r="L32" s="3">
        <v>0.13997163043478264</v>
      </c>
      <c r="M32" s="3">
        <v>1.6291423913043472</v>
      </c>
      <c r="N32" s="3">
        <v>0.32149586956521764</v>
      </c>
      <c r="O32" s="3">
        <v>0.6111000000000003</v>
      </c>
      <c r="P32" s="3">
        <v>0.7447489130434783</v>
      </c>
      <c r="Q32" s="3">
        <v>0.13280467391304346</v>
      </c>
      <c r="R32" s="3">
        <v>0.1177808695652174</v>
      </c>
      <c r="S32" s="3">
        <v>0.015023413043478267</v>
      </c>
      <c r="T32" s="3">
        <v>25.45761944764801</v>
      </c>
      <c r="U32" s="3">
        <v>2.1925695262560003</v>
      </c>
      <c r="V32" s="3">
        <v>1.8229358665620008</v>
      </c>
      <c r="W32" s="3">
        <v>0.002080029732</v>
      </c>
      <c r="X32" s="3">
        <v>0.22050876081400006</v>
      </c>
      <c r="Y32" s="3">
        <v>0.200651771662</v>
      </c>
      <c r="Z32" s="3">
        <v>0.19298702243</v>
      </c>
      <c r="AA32" s="3">
        <v>0</v>
      </c>
      <c r="AB32" s="3">
        <v>0.21372394800000005</v>
      </c>
      <c r="AC32" s="3">
        <v>0.6434019485</v>
      </c>
      <c r="AD32" s="3">
        <v>0.02933036989999999</v>
      </c>
      <c r="AE32" s="3">
        <v>1.3698999999999996E-06</v>
      </c>
      <c r="AF32" s="3">
        <v>0.0403442558</v>
      </c>
      <c r="AG32" s="3">
        <v>0.01746628690000001</v>
      </c>
      <c r="AH32" s="3">
        <v>0.015840576900000007</v>
      </c>
      <c r="AI32" s="3">
        <v>0</v>
      </c>
    </row>
    <row r="33" spans="1:35" ht="12.75">
      <c r="A33" s="86">
        <v>13061</v>
      </c>
      <c r="B33" s="48" t="s">
        <v>55</v>
      </c>
      <c r="C33" s="48" t="s">
        <v>81</v>
      </c>
      <c r="D33" s="3">
        <v>0.38900333333333337</v>
      </c>
      <c r="E33" s="3">
        <v>0.01196202</v>
      </c>
      <c r="F33" s="3">
        <v>0.2702053333333333</v>
      </c>
      <c r="G33" s="3">
        <v>0.22226648666666665</v>
      </c>
      <c r="H33" s="3">
        <v>0.0029401166666666663</v>
      </c>
      <c r="I33" s="3">
        <v>1.7475276666666666</v>
      </c>
      <c r="J33" s="3">
        <v>0.31696433333333335</v>
      </c>
      <c r="K33" s="3">
        <v>1.4305775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3.8550666396479993</v>
      </c>
      <c r="U33" s="3">
        <v>0.22951022004000002</v>
      </c>
      <c r="V33" s="3">
        <v>1.451715415576</v>
      </c>
      <c r="W33" s="3">
        <v>0.000374035918</v>
      </c>
      <c r="X33" s="3">
        <v>0.023794324302000004</v>
      </c>
      <c r="Y33" s="3">
        <v>0.040739170596</v>
      </c>
      <c r="Z33" s="3">
        <v>0.03833981976799999</v>
      </c>
      <c r="AA33" s="3">
        <v>0</v>
      </c>
      <c r="AB33" s="3">
        <v>0.0015928899999999998</v>
      </c>
      <c r="AC33" s="3">
        <v>0.012029800000000004</v>
      </c>
      <c r="AD33" s="3">
        <v>0.000372603</v>
      </c>
      <c r="AE33" s="3">
        <v>0</v>
      </c>
      <c r="AF33" s="3">
        <v>0.0023893499999999993</v>
      </c>
      <c r="AG33" s="3">
        <v>0.0005421899999999999</v>
      </c>
      <c r="AH33" s="3">
        <v>0.0005084900000000001</v>
      </c>
      <c r="AI33" s="3">
        <v>0</v>
      </c>
    </row>
    <row r="34" spans="1:35" ht="12.75">
      <c r="A34" s="86">
        <v>13063</v>
      </c>
      <c r="B34" s="48" t="s">
        <v>55</v>
      </c>
      <c r="C34" s="85" t="s">
        <v>6</v>
      </c>
      <c r="D34" s="3">
        <v>1.2680430333333332</v>
      </c>
      <c r="E34" s="90">
        <v>1.0209516999999997</v>
      </c>
      <c r="F34" s="90">
        <v>9.390817010000001</v>
      </c>
      <c r="G34" s="3">
        <v>0.039543267</v>
      </c>
      <c r="H34" s="3">
        <v>1.9893128833333333</v>
      </c>
      <c r="I34" s="3">
        <v>2.3947856766666664</v>
      </c>
      <c r="J34" s="3">
        <v>0.44503404666666674</v>
      </c>
      <c r="K34" s="3">
        <v>1.9497403133333333</v>
      </c>
      <c r="L34" s="3">
        <v>0.14184173913043494</v>
      </c>
      <c r="M34" s="90">
        <v>0.2974519565217395</v>
      </c>
      <c r="N34" s="90">
        <v>1.2934010869565236</v>
      </c>
      <c r="O34" s="3">
        <v>0</v>
      </c>
      <c r="P34" s="3">
        <v>0.00010302097826086955</v>
      </c>
      <c r="Q34" s="3">
        <v>0.0028120163043478287</v>
      </c>
      <c r="R34" s="3">
        <v>0.0019185152173913033</v>
      </c>
      <c r="S34" s="3">
        <v>0.0008935206521739123</v>
      </c>
      <c r="T34" s="3">
        <v>40.36349985835201</v>
      </c>
      <c r="U34" s="90">
        <v>3.757274513889996</v>
      </c>
      <c r="V34" s="90">
        <v>2.9804177170080006</v>
      </c>
      <c r="W34" s="3">
        <v>0.0034239820619999996</v>
      </c>
      <c r="X34" s="3">
        <v>0.41516947228999945</v>
      </c>
      <c r="Y34" s="3">
        <v>0.36846700628200235</v>
      </c>
      <c r="Z34" s="3">
        <v>0.354891676048001</v>
      </c>
      <c r="AA34" s="3">
        <v>0</v>
      </c>
      <c r="AB34" s="3">
        <v>11.872392351</v>
      </c>
      <c r="AC34" s="90">
        <v>16.142984597200005</v>
      </c>
      <c r="AD34" s="90">
        <v>1.0069874918000001</v>
      </c>
      <c r="AE34" s="3">
        <v>2.19177E-06</v>
      </c>
      <c r="AF34" s="3">
        <v>1.3254971678000005</v>
      </c>
      <c r="AG34" s="3">
        <v>4.121913877799999</v>
      </c>
      <c r="AH34" s="3">
        <v>4.037333137799999</v>
      </c>
      <c r="AI34" s="3">
        <v>0</v>
      </c>
    </row>
    <row r="35" spans="1:35" ht="12.75">
      <c r="A35" s="86">
        <v>13065</v>
      </c>
      <c r="B35" s="48" t="s">
        <v>55</v>
      </c>
      <c r="C35" s="48" t="s">
        <v>82</v>
      </c>
      <c r="D35" s="3">
        <v>1.0562276734376497</v>
      </c>
      <c r="E35" s="3">
        <v>0.125333747514153</v>
      </c>
      <c r="F35" s="3">
        <v>2.7875148866780877</v>
      </c>
      <c r="G35" s="3">
        <v>0.045335340598852455</v>
      </c>
      <c r="H35" s="3">
        <v>0.22370831948136616</v>
      </c>
      <c r="I35" s="3">
        <v>0.5111913535669399</v>
      </c>
      <c r="J35" s="3">
        <v>0.18457184977644808</v>
      </c>
      <c r="K35" s="3">
        <v>0.3266218331534973</v>
      </c>
      <c r="L35" s="3">
        <v>0.01421804347826087</v>
      </c>
      <c r="M35" s="3">
        <v>0.016953043478260866</v>
      </c>
      <c r="N35" s="3">
        <v>0.44</v>
      </c>
      <c r="O35" s="3">
        <v>0</v>
      </c>
      <c r="P35" s="3">
        <v>9.842530434782604E-05</v>
      </c>
      <c r="Q35" s="3">
        <v>0.0013737021739130457</v>
      </c>
      <c r="R35" s="3">
        <v>0.001143602173913042</v>
      </c>
      <c r="S35" s="3">
        <v>0.00023014000000000018</v>
      </c>
      <c r="T35" s="3">
        <v>6.529842433343998</v>
      </c>
      <c r="U35" s="3">
        <v>0.33131511900400035</v>
      </c>
      <c r="V35" s="3">
        <v>1.2983787065519996</v>
      </c>
      <c r="W35" s="3">
        <v>0.0004770866579999999</v>
      </c>
      <c r="X35" s="3">
        <v>0.034061186116</v>
      </c>
      <c r="Y35" s="3">
        <v>0.04390451850600001</v>
      </c>
      <c r="Z35" s="3">
        <v>0.04134774875000002</v>
      </c>
      <c r="AA35" s="3">
        <v>0</v>
      </c>
      <c r="AB35" s="3">
        <v>0.094721861</v>
      </c>
      <c r="AC35" s="3">
        <v>0.8705577902999996</v>
      </c>
      <c r="AD35" s="3">
        <v>0.03303728779999999</v>
      </c>
      <c r="AE35" s="3">
        <v>1.917770000000001E-06</v>
      </c>
      <c r="AF35" s="3">
        <v>0.05456507779999998</v>
      </c>
      <c r="AG35" s="3">
        <v>0.021932203799999998</v>
      </c>
      <c r="AH35" s="3">
        <v>0.0197823299</v>
      </c>
      <c r="AI35" s="3">
        <v>0</v>
      </c>
    </row>
    <row r="36" spans="1:35" ht="12.75">
      <c r="A36" s="86">
        <v>13067</v>
      </c>
      <c r="B36" s="48" t="s">
        <v>55</v>
      </c>
      <c r="C36" s="85" t="s">
        <v>7</v>
      </c>
      <c r="D36" s="3">
        <v>4.5092533333333344</v>
      </c>
      <c r="E36" s="90">
        <v>3.8708733333333334</v>
      </c>
      <c r="F36" s="90">
        <v>27.806400000000004</v>
      </c>
      <c r="G36" s="3">
        <v>0.14877733333333334</v>
      </c>
      <c r="H36" s="3">
        <v>7.140179999999998</v>
      </c>
      <c r="I36" s="3">
        <v>8.22666</v>
      </c>
      <c r="J36" s="3">
        <v>1.5894666666666666</v>
      </c>
      <c r="K36" s="3">
        <v>6.637239999999999</v>
      </c>
      <c r="L36" s="3">
        <v>1.6303801086956524</v>
      </c>
      <c r="M36" s="90">
        <v>12.896682608695656</v>
      </c>
      <c r="N36" s="90">
        <v>0.8952482608695649</v>
      </c>
      <c r="O36" s="3">
        <v>0</v>
      </c>
      <c r="P36" s="3">
        <v>78.24681304347826</v>
      </c>
      <c r="Q36" s="3">
        <v>1.232992717391304</v>
      </c>
      <c r="R36" s="3">
        <v>0.6123827173913042</v>
      </c>
      <c r="S36" s="3">
        <v>0.6208563043478256</v>
      </c>
      <c r="T36" s="3">
        <v>274.13629301302194</v>
      </c>
      <c r="U36" s="90">
        <v>10.673891691975996</v>
      </c>
      <c r="V36" s="90">
        <v>19.620014787145998</v>
      </c>
      <c r="W36" s="3">
        <v>0.013234885818</v>
      </c>
      <c r="X36" s="3">
        <v>1.028870450206</v>
      </c>
      <c r="Y36" s="3">
        <v>1.228312990404</v>
      </c>
      <c r="Z36" s="3">
        <v>1.1688515070360002</v>
      </c>
      <c r="AA36" s="3">
        <v>0</v>
      </c>
      <c r="AB36" s="3">
        <v>0.7540534710000001</v>
      </c>
      <c r="AC36" s="90">
        <v>2.768342426000001</v>
      </c>
      <c r="AD36" s="90">
        <v>0.13547728740000003</v>
      </c>
      <c r="AE36" s="3">
        <v>6.027449999999998E-06</v>
      </c>
      <c r="AF36" s="3">
        <v>0.16155706549999999</v>
      </c>
      <c r="AG36" s="3">
        <v>0.0746937535</v>
      </c>
      <c r="AH36" s="3">
        <v>0.0676389155</v>
      </c>
      <c r="AI36" s="3">
        <v>0</v>
      </c>
    </row>
    <row r="37" spans="1:35" ht="12.75">
      <c r="A37" s="86">
        <v>13069</v>
      </c>
      <c r="B37" s="48" t="s">
        <v>55</v>
      </c>
      <c r="C37" s="48" t="s">
        <v>83</v>
      </c>
      <c r="D37" s="3">
        <v>3.705204573993334</v>
      </c>
      <c r="E37" s="3">
        <v>0.8810574173266668</v>
      </c>
      <c r="F37" s="3">
        <v>4.002348877993333</v>
      </c>
      <c r="G37" s="3">
        <v>7.003653769060002</v>
      </c>
      <c r="H37" s="3">
        <v>1.8291504988933331</v>
      </c>
      <c r="I37" s="3">
        <v>7.271049164390002</v>
      </c>
      <c r="J37" s="3">
        <v>1.4833847243266667</v>
      </c>
      <c r="K37" s="3">
        <v>5.787677941993333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9.902305526451999</v>
      </c>
      <c r="U37" s="3">
        <v>0.9965576430580004</v>
      </c>
      <c r="V37" s="3">
        <v>0.8671734966500002</v>
      </c>
      <c r="W37" s="3">
        <v>0.0009114174720000004</v>
      </c>
      <c r="X37" s="3">
        <v>0.09125306944000003</v>
      </c>
      <c r="Y37" s="3">
        <v>0.09680418789199996</v>
      </c>
      <c r="Z37" s="3">
        <v>0.09322418584999997</v>
      </c>
      <c r="AA37" s="3">
        <v>0</v>
      </c>
      <c r="AB37" s="3">
        <v>0.12657617899999998</v>
      </c>
      <c r="AC37" s="3">
        <v>0.8046839604000001</v>
      </c>
      <c r="AD37" s="3">
        <v>0.031801503800000006</v>
      </c>
      <c r="AE37" s="3">
        <v>1.917770000000001E-06</v>
      </c>
      <c r="AF37" s="3">
        <v>0.05043164479999998</v>
      </c>
      <c r="AG37" s="3">
        <v>0.020694113800000004</v>
      </c>
      <c r="AH37" s="3">
        <v>0.018682059899999996</v>
      </c>
      <c r="AI37" s="3">
        <v>0</v>
      </c>
    </row>
    <row r="38" spans="1:35" ht="12.75">
      <c r="A38" s="86">
        <v>13071</v>
      </c>
      <c r="B38" s="48" t="s">
        <v>55</v>
      </c>
      <c r="C38" s="48" t="s">
        <v>84</v>
      </c>
      <c r="D38" s="3">
        <v>3.8590163521893555</v>
      </c>
      <c r="E38" s="3">
        <v>0.49813261122161284</v>
      </c>
      <c r="F38" s="3">
        <v>5.059790097350645</v>
      </c>
      <c r="G38" s="3">
        <v>3.416134224877527</v>
      </c>
      <c r="H38" s="3">
        <v>0.9232305887484946</v>
      </c>
      <c r="I38" s="3">
        <v>12.03415158284301</v>
      </c>
      <c r="J38" s="3">
        <v>2.124709016705484</v>
      </c>
      <c r="K38" s="3">
        <v>9.909482178748496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10.318008846679998</v>
      </c>
      <c r="U38" s="3">
        <v>1.166715880842</v>
      </c>
      <c r="V38" s="3">
        <v>1.778072855508001</v>
      </c>
      <c r="W38" s="3">
        <v>0.00108338508</v>
      </c>
      <c r="X38" s="3">
        <v>0.12227512272800002</v>
      </c>
      <c r="Y38" s="3">
        <v>0.156838281574</v>
      </c>
      <c r="Z38" s="3">
        <v>0.15008955379200004</v>
      </c>
      <c r="AA38" s="3">
        <v>0</v>
      </c>
      <c r="AB38" s="3">
        <v>0.0056712</v>
      </c>
      <c r="AC38" s="3">
        <v>2.739700000000001E-05</v>
      </c>
      <c r="AD38" s="3">
        <v>0.00016438</v>
      </c>
      <c r="AE38" s="3">
        <v>0</v>
      </c>
      <c r="AF38" s="3">
        <v>0</v>
      </c>
      <c r="AG38" s="3">
        <v>5.479499999999998E-05</v>
      </c>
      <c r="AH38" s="3">
        <v>5.479499999999998E-05</v>
      </c>
      <c r="AI38" s="3">
        <v>0</v>
      </c>
    </row>
    <row r="39" spans="1:35" ht="12.75">
      <c r="A39" s="86">
        <v>13073</v>
      </c>
      <c r="B39" s="48" t="s">
        <v>55</v>
      </c>
      <c r="C39" s="48" t="s">
        <v>85</v>
      </c>
      <c r="D39" s="3">
        <v>1.3965203157053334</v>
      </c>
      <c r="E39" s="3">
        <v>0.6529145633053335</v>
      </c>
      <c r="F39" s="3">
        <v>7.000431464038668</v>
      </c>
      <c r="G39" s="3">
        <v>0.2344582913386666</v>
      </c>
      <c r="H39" s="3">
        <v>1.3580176331720002</v>
      </c>
      <c r="I39" s="3">
        <v>3.5946091970866667</v>
      </c>
      <c r="J39" s="3">
        <v>0.7388665990386667</v>
      </c>
      <c r="K39" s="3">
        <v>2.8557426315044028</v>
      </c>
      <c r="L39" s="3">
        <v>0.04899506521739134</v>
      </c>
      <c r="M39" s="3">
        <v>0.06036227173913047</v>
      </c>
      <c r="N39" s="3">
        <v>1.2943304347826077</v>
      </c>
      <c r="O39" s="3">
        <v>0</v>
      </c>
      <c r="P39" s="3">
        <v>0.010515999999999992</v>
      </c>
      <c r="Q39" s="3">
        <v>0</v>
      </c>
      <c r="R39" s="3">
        <v>0</v>
      </c>
      <c r="S39" s="3">
        <v>0</v>
      </c>
      <c r="T39" s="3">
        <v>33.92553739688001</v>
      </c>
      <c r="U39" s="3">
        <v>2.2793820095099995</v>
      </c>
      <c r="V39" s="3">
        <v>3.346906966775999</v>
      </c>
      <c r="W39" s="3">
        <v>0.00238993035</v>
      </c>
      <c r="X39" s="3">
        <v>0.24442575063799998</v>
      </c>
      <c r="Y39" s="3">
        <v>0.24637262598</v>
      </c>
      <c r="Z39" s="3">
        <v>0.235658676062</v>
      </c>
      <c r="AA39" s="3">
        <v>0</v>
      </c>
      <c r="AB39" s="3">
        <v>0.06535350399999998</v>
      </c>
      <c r="AC39" s="3">
        <v>0.5912553825000001</v>
      </c>
      <c r="AD39" s="3">
        <v>0.02588815989999999</v>
      </c>
      <c r="AE39" s="3">
        <v>1.0959000000000004E-06</v>
      </c>
      <c r="AF39" s="3">
        <v>0.03438015989999999</v>
      </c>
      <c r="AG39" s="3">
        <v>0.014973565900000006</v>
      </c>
      <c r="AH39" s="3">
        <v>0.013485775899999998</v>
      </c>
      <c r="AI39" s="3">
        <v>0</v>
      </c>
    </row>
    <row r="40" spans="1:35" ht="12.75">
      <c r="A40" s="86">
        <v>13075</v>
      </c>
      <c r="B40" s="48" t="s">
        <v>55</v>
      </c>
      <c r="C40" s="48" t="s">
        <v>86</v>
      </c>
      <c r="D40" s="3">
        <v>1.7541899728666668</v>
      </c>
      <c r="E40" s="3">
        <v>0.25031168553333333</v>
      </c>
      <c r="F40" s="3">
        <v>2.133349481533333</v>
      </c>
      <c r="G40" s="3">
        <v>0.4956376345666667</v>
      </c>
      <c r="H40" s="3">
        <v>0.4764706253666666</v>
      </c>
      <c r="I40" s="3">
        <v>4.519895629033333</v>
      </c>
      <c r="J40" s="3">
        <v>0.8631772295333332</v>
      </c>
      <c r="K40" s="3">
        <v>3.6567065188666668</v>
      </c>
      <c r="L40" s="3">
        <v>0.3491304347826083</v>
      </c>
      <c r="M40" s="3">
        <v>0.23869010869565177</v>
      </c>
      <c r="N40" s="3">
        <v>0.7315828260869582</v>
      </c>
      <c r="O40" s="3">
        <v>2.7397000000000026E-05</v>
      </c>
      <c r="P40" s="3">
        <v>0.02259939130434785</v>
      </c>
      <c r="Q40" s="3">
        <v>0.6974168478260879</v>
      </c>
      <c r="R40" s="3">
        <v>0.6562286956521748</v>
      </c>
      <c r="S40" s="3">
        <v>0.04118423913043484</v>
      </c>
      <c r="T40" s="3">
        <v>3.84280457813</v>
      </c>
      <c r="U40" s="3">
        <v>0.4222504609260004</v>
      </c>
      <c r="V40" s="3">
        <v>0.502816603994</v>
      </c>
      <c r="W40" s="3">
        <v>0.00039003113600000005</v>
      </c>
      <c r="X40" s="3">
        <v>0.04067690433</v>
      </c>
      <c r="Y40" s="3">
        <v>0.04479747765</v>
      </c>
      <c r="Z40" s="3">
        <v>0.043073281472000007</v>
      </c>
      <c r="AA40" s="3">
        <v>0</v>
      </c>
      <c r="AB40" s="3">
        <v>0.056079883999999976</v>
      </c>
      <c r="AC40" s="3">
        <v>0.5090077766</v>
      </c>
      <c r="AD40" s="3">
        <v>0.019323025900000006</v>
      </c>
      <c r="AE40" s="3">
        <v>1.0959000000000004E-06</v>
      </c>
      <c r="AF40" s="3">
        <v>0.03188502589999999</v>
      </c>
      <c r="AG40" s="3">
        <v>0.012823491919999996</v>
      </c>
      <c r="AH40" s="3">
        <v>0.011556091920000003</v>
      </c>
      <c r="AI40" s="3">
        <v>0</v>
      </c>
    </row>
    <row r="41" spans="1:35" ht="12.75">
      <c r="A41" s="86">
        <v>13077</v>
      </c>
      <c r="B41" s="48" t="s">
        <v>55</v>
      </c>
      <c r="C41" s="85" t="s">
        <v>8</v>
      </c>
      <c r="D41" s="3">
        <v>2.9510738630176667</v>
      </c>
      <c r="E41" s="90">
        <v>0.8595396630176666</v>
      </c>
      <c r="F41" s="90">
        <v>3.720532196351001</v>
      </c>
      <c r="G41" s="3">
        <v>0.31647312301766667</v>
      </c>
      <c r="H41" s="3">
        <v>1.688822029684333</v>
      </c>
      <c r="I41" s="3">
        <v>8.738835392702667</v>
      </c>
      <c r="J41" s="3">
        <v>1.6647051963510002</v>
      </c>
      <c r="K41" s="3">
        <v>7.074143529684333</v>
      </c>
      <c r="L41" s="3">
        <v>1.8819175978260858</v>
      </c>
      <c r="M41" s="90">
        <v>23.457907499999994</v>
      </c>
      <c r="N41" s="90">
        <v>0.6252365217391308</v>
      </c>
      <c r="O41" s="3">
        <v>0</v>
      </c>
      <c r="P41" s="3">
        <v>129.89923182391308</v>
      </c>
      <c r="Q41" s="3">
        <v>2.2088382304347833</v>
      </c>
      <c r="R41" s="3">
        <v>0.967607545543479</v>
      </c>
      <c r="S41" s="3">
        <v>1.2418842228260862</v>
      </c>
      <c r="T41" s="3">
        <v>34.77794963211001</v>
      </c>
      <c r="U41" s="90">
        <v>2.0826164861519985</v>
      </c>
      <c r="V41" s="90">
        <v>2.538033805521999</v>
      </c>
      <c r="W41" s="3">
        <v>0.002183220404000001</v>
      </c>
      <c r="X41" s="3">
        <v>0.21206509881000002</v>
      </c>
      <c r="Y41" s="3">
        <v>0.21586987011999992</v>
      </c>
      <c r="Z41" s="3">
        <v>0.206630797912</v>
      </c>
      <c r="AA41" s="3">
        <v>0</v>
      </c>
      <c r="AB41" s="3">
        <v>0.163687636</v>
      </c>
      <c r="AC41" s="90">
        <v>1.3831924360000005</v>
      </c>
      <c r="AD41" s="90">
        <v>0.061006953699999984</v>
      </c>
      <c r="AE41" s="3">
        <v>3.0136699999999996E-06</v>
      </c>
      <c r="AF41" s="3">
        <v>0.08047720970000001</v>
      </c>
      <c r="AG41" s="3">
        <v>0.03519593580000001</v>
      </c>
      <c r="AH41" s="3">
        <v>0.031751635800000004</v>
      </c>
      <c r="AI41" s="3">
        <v>0</v>
      </c>
    </row>
    <row r="42" spans="1:35" ht="12.75">
      <c r="A42" s="86">
        <v>13079</v>
      </c>
      <c r="B42" s="48" t="s">
        <v>55</v>
      </c>
      <c r="C42" s="48" t="s">
        <v>87</v>
      </c>
      <c r="D42" s="3">
        <v>0.42931108903866666</v>
      </c>
      <c r="E42" s="3">
        <v>0.037816232372</v>
      </c>
      <c r="F42" s="3">
        <v>0.790782729372</v>
      </c>
      <c r="G42" s="3">
        <v>0.6824849922053334</v>
      </c>
      <c r="H42" s="3">
        <v>0.047633016372</v>
      </c>
      <c r="I42" s="3">
        <v>1.6445641914200004</v>
      </c>
      <c r="J42" s="3">
        <v>0.300565252372</v>
      </c>
      <c r="K42" s="3">
        <v>1.343991452372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1.8215174792480002</v>
      </c>
      <c r="U42" s="3">
        <v>0.21774121644799993</v>
      </c>
      <c r="V42" s="3">
        <v>0.21869679847599993</v>
      </c>
      <c r="W42" s="3">
        <v>0.00018941901199999995</v>
      </c>
      <c r="X42" s="3">
        <v>0.025190964671999997</v>
      </c>
      <c r="Y42" s="3">
        <v>0.024105707038000003</v>
      </c>
      <c r="Z42" s="3">
        <v>0.023180077369999996</v>
      </c>
      <c r="AA42" s="3">
        <v>0</v>
      </c>
      <c r="AB42" s="3">
        <v>0.020953877399999994</v>
      </c>
      <c r="AC42" s="3">
        <v>0.19276068279999997</v>
      </c>
      <c r="AD42" s="3">
        <v>0.00729234595</v>
      </c>
      <c r="AE42" s="3">
        <v>2.7396999999999996E-07</v>
      </c>
      <c r="AF42" s="3">
        <v>0.012070684949999997</v>
      </c>
      <c r="AG42" s="3">
        <v>0.00486107297</v>
      </c>
      <c r="AH42" s="3">
        <v>0.00436523297</v>
      </c>
      <c r="AI42" s="3">
        <v>0</v>
      </c>
    </row>
    <row r="43" spans="1:35" ht="12.75">
      <c r="A43" s="86">
        <v>13081</v>
      </c>
      <c r="B43" s="48" t="s">
        <v>55</v>
      </c>
      <c r="C43" s="48" t="s">
        <v>88</v>
      </c>
      <c r="D43" s="3">
        <v>1.6141630082233334</v>
      </c>
      <c r="E43" s="3">
        <v>0.2977395376566668</v>
      </c>
      <c r="F43" s="3">
        <v>2.7616782009233334</v>
      </c>
      <c r="G43" s="3">
        <v>0.8591359638633335</v>
      </c>
      <c r="H43" s="3">
        <v>0.5873023966099999</v>
      </c>
      <c r="I43" s="3">
        <v>6.995524334113333</v>
      </c>
      <c r="J43" s="3">
        <v>1.2576885325566665</v>
      </c>
      <c r="K43" s="3">
        <v>5.737847336323334</v>
      </c>
      <c r="L43" s="3">
        <v>0.32682000000000055</v>
      </c>
      <c r="M43" s="3">
        <v>0.08084899999999991</v>
      </c>
      <c r="N43" s="3">
        <v>1.013599999999998</v>
      </c>
      <c r="O43" s="3">
        <v>0</v>
      </c>
      <c r="P43" s="3">
        <v>0.063288</v>
      </c>
      <c r="Q43" s="3">
        <v>0.19267999999999968</v>
      </c>
      <c r="R43" s="3">
        <v>0.1556999999999999</v>
      </c>
      <c r="S43" s="3">
        <v>0.03698600000000006</v>
      </c>
      <c r="T43" s="3">
        <v>6.643992228839998</v>
      </c>
      <c r="U43" s="3">
        <v>0.6458487744759998</v>
      </c>
      <c r="V43" s="3">
        <v>1.2613372541579997</v>
      </c>
      <c r="W43" s="3">
        <v>0.0006564982179999999</v>
      </c>
      <c r="X43" s="3">
        <v>0.06286204798200001</v>
      </c>
      <c r="Y43" s="3">
        <v>0.08518026539600004</v>
      </c>
      <c r="Z43" s="3">
        <v>0.08132604568599999</v>
      </c>
      <c r="AA43" s="3">
        <v>0</v>
      </c>
      <c r="AB43" s="3">
        <v>0.15470006000000008</v>
      </c>
      <c r="AC43" s="3">
        <v>1.1693830321000003</v>
      </c>
      <c r="AD43" s="3">
        <v>0.04527164579999999</v>
      </c>
      <c r="AE43" s="3">
        <v>2.4657699999999998E-06</v>
      </c>
      <c r="AF43" s="3">
        <v>0.0733037967</v>
      </c>
      <c r="AG43" s="3">
        <v>0.029749201800000003</v>
      </c>
      <c r="AH43" s="3">
        <v>0.026827667800000007</v>
      </c>
      <c r="AI43" s="3">
        <v>0</v>
      </c>
    </row>
    <row r="44" spans="1:35" ht="12.75">
      <c r="A44" s="86">
        <v>13083</v>
      </c>
      <c r="B44" s="48" t="s">
        <v>55</v>
      </c>
      <c r="C44" s="48" t="s">
        <v>89</v>
      </c>
      <c r="D44" s="3">
        <v>0.4657163333333332</v>
      </c>
      <c r="E44" s="3">
        <v>0.13941861999999997</v>
      </c>
      <c r="F44" s="3">
        <v>1.4315110466666667</v>
      </c>
      <c r="G44" s="3">
        <v>0.8246719020000002</v>
      </c>
      <c r="H44" s="3">
        <v>0.2683468826666667</v>
      </c>
      <c r="I44" s="3">
        <v>2.3354472666666664</v>
      </c>
      <c r="J44" s="3">
        <v>0.39753366666666656</v>
      </c>
      <c r="K44" s="3">
        <v>1.9379256066666668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2.2690753525860012</v>
      </c>
      <c r="U44" s="3">
        <v>0.18963994631600012</v>
      </c>
      <c r="V44" s="3">
        <v>0.15621909589200006</v>
      </c>
      <c r="W44" s="3">
        <v>0.00017831609599999995</v>
      </c>
      <c r="X44" s="3">
        <v>0.017822831546000006</v>
      </c>
      <c r="Y44" s="3">
        <v>0.016718738184000013</v>
      </c>
      <c r="Z44" s="3">
        <v>0.016108409912000004</v>
      </c>
      <c r="AA44" s="3">
        <v>0</v>
      </c>
      <c r="AB44" s="3">
        <v>0.124380516</v>
      </c>
      <c r="AC44" s="3">
        <v>1.1253381031000003</v>
      </c>
      <c r="AD44" s="3">
        <v>0.049370575800000004</v>
      </c>
      <c r="AE44" s="3">
        <v>2.4657699999999998E-06</v>
      </c>
      <c r="AF44" s="3">
        <v>0.0655075097</v>
      </c>
      <c r="AG44" s="3">
        <v>0.02855026179999999</v>
      </c>
      <c r="AH44" s="3">
        <v>0.02571164780000001</v>
      </c>
      <c r="AI44" s="3">
        <v>0</v>
      </c>
    </row>
    <row r="45" spans="1:35" ht="12.75">
      <c r="A45" s="86">
        <v>13085</v>
      </c>
      <c r="B45" s="48" t="s">
        <v>55</v>
      </c>
      <c r="C45" s="48" t="s">
        <v>90</v>
      </c>
      <c r="D45" s="3">
        <v>1.5123073333333337</v>
      </c>
      <c r="E45" s="3">
        <v>0.12089380000000001</v>
      </c>
      <c r="F45" s="3">
        <v>1.3473976666666667</v>
      </c>
      <c r="G45" s="3">
        <v>2.811342536666667</v>
      </c>
      <c r="H45" s="3">
        <v>0.1409321533333333</v>
      </c>
      <c r="I45" s="3">
        <v>1.6356316666666666</v>
      </c>
      <c r="J45" s="3">
        <v>0.41838766666666666</v>
      </c>
      <c r="K45" s="3">
        <v>1.21723913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11.764508914577997</v>
      </c>
      <c r="U45" s="3">
        <v>0.5484698720780001</v>
      </c>
      <c r="V45" s="3">
        <v>0.9505968083719999</v>
      </c>
      <c r="W45" s="3">
        <v>0.0006343538239999998</v>
      </c>
      <c r="X45" s="3">
        <v>0.057032861248</v>
      </c>
      <c r="Y45" s="3">
        <v>0.06381137903800001</v>
      </c>
      <c r="Z45" s="3">
        <v>0.060826746789999976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</row>
    <row r="46" spans="1:35" ht="12.75">
      <c r="A46" s="86">
        <v>13087</v>
      </c>
      <c r="B46" s="48" t="s">
        <v>55</v>
      </c>
      <c r="C46" s="48" t="s">
        <v>91</v>
      </c>
      <c r="D46" s="3">
        <v>8.299223055705333</v>
      </c>
      <c r="E46" s="3">
        <v>0.5720749323719999</v>
      </c>
      <c r="F46" s="3">
        <v>4.177730280372</v>
      </c>
      <c r="G46" s="3">
        <v>0.6231352648386669</v>
      </c>
      <c r="H46" s="3">
        <v>0.9227145979053336</v>
      </c>
      <c r="I46" s="3">
        <v>8.33559721142</v>
      </c>
      <c r="J46" s="3">
        <v>2.0668369390386663</v>
      </c>
      <c r="K46" s="3">
        <v>6.268774265705333</v>
      </c>
      <c r="L46" s="3">
        <v>0.28277184782608655</v>
      </c>
      <c r="M46" s="3">
        <v>0.4675820652173914</v>
      </c>
      <c r="N46" s="3">
        <v>0.011369119565217375</v>
      </c>
      <c r="O46" s="3">
        <v>4.352500000000005</v>
      </c>
      <c r="P46" s="3">
        <v>0.040403010869565194</v>
      </c>
      <c r="Q46" s="3">
        <v>0.737520108695654</v>
      </c>
      <c r="R46" s="3">
        <v>0.7364501086956518</v>
      </c>
      <c r="S46" s="3">
        <v>0.0010685</v>
      </c>
      <c r="T46" s="3">
        <v>8.885933754682004</v>
      </c>
      <c r="U46" s="3">
        <v>0.9523843717319997</v>
      </c>
      <c r="V46" s="3">
        <v>2.0777128994979996</v>
      </c>
      <c r="W46" s="3">
        <v>0.0009963603079999998</v>
      </c>
      <c r="X46" s="3">
        <v>0.09438542404800002</v>
      </c>
      <c r="Y46" s="3">
        <v>0.11414024079800002</v>
      </c>
      <c r="Z46" s="3">
        <v>0.10909610664</v>
      </c>
      <c r="AA46" s="3">
        <v>0</v>
      </c>
      <c r="AB46" s="3">
        <v>0.043478492999999986</v>
      </c>
      <c r="AC46" s="3">
        <v>0.30684272279999997</v>
      </c>
      <c r="AD46" s="3">
        <v>0.011970994950000004</v>
      </c>
      <c r="AE46" s="3">
        <v>5.479500000000002E-07</v>
      </c>
      <c r="AF46" s="3">
        <v>0.019208331919999995</v>
      </c>
      <c r="AG46" s="3">
        <v>0.007793662950000001</v>
      </c>
      <c r="AH46" s="3">
        <v>0.0070221729500000015</v>
      </c>
      <c r="AI46" s="3">
        <v>0</v>
      </c>
    </row>
    <row r="47" spans="1:35" ht="12.75">
      <c r="A47" s="86">
        <v>13089</v>
      </c>
      <c r="B47" s="48" t="s">
        <v>55</v>
      </c>
      <c r="C47" s="85" t="s">
        <v>92</v>
      </c>
      <c r="D47" s="3">
        <v>3.9071600000000006</v>
      </c>
      <c r="E47" s="90">
        <v>3.8095399999999997</v>
      </c>
      <c r="F47" s="90">
        <v>144.75533333333334</v>
      </c>
      <c r="G47" s="3">
        <v>0.8974599999999999</v>
      </c>
      <c r="H47" s="3">
        <v>7.126613333333334</v>
      </c>
      <c r="I47" s="3">
        <v>6.651513333333332</v>
      </c>
      <c r="J47" s="3">
        <v>1.4048333333333334</v>
      </c>
      <c r="K47" s="3">
        <v>5.24668</v>
      </c>
      <c r="L47" s="3">
        <v>0.7573741304347833</v>
      </c>
      <c r="M47" s="90">
        <v>0.48575717391304407</v>
      </c>
      <c r="N47" s="90">
        <v>4.630688043478267</v>
      </c>
      <c r="O47" s="3">
        <v>0.0010795239130434763</v>
      </c>
      <c r="P47" s="3">
        <v>0.010307021739130418</v>
      </c>
      <c r="Q47" s="3">
        <v>0.013891282608695666</v>
      </c>
      <c r="R47" s="3">
        <v>0.013137282608695629</v>
      </c>
      <c r="S47" s="3">
        <v>0.0007532585869565202</v>
      </c>
      <c r="T47" s="3">
        <v>244.62482574742404</v>
      </c>
      <c r="U47" s="90">
        <v>9.367163486590004</v>
      </c>
      <c r="V47" s="90">
        <v>17.503318181740003</v>
      </c>
      <c r="W47" s="3">
        <v>0.011713249152000008</v>
      </c>
      <c r="X47" s="3">
        <v>0.8971579205879998</v>
      </c>
      <c r="Y47" s="3">
        <v>1.0733766438260002</v>
      </c>
      <c r="Z47" s="3">
        <v>1.0212109683660007</v>
      </c>
      <c r="AA47" s="3">
        <v>0</v>
      </c>
      <c r="AB47" s="3">
        <v>0.6784411919999999</v>
      </c>
      <c r="AC47" s="90">
        <v>1.2872738659999998</v>
      </c>
      <c r="AD47" s="90">
        <v>0.07664071970000001</v>
      </c>
      <c r="AE47" s="3">
        <v>2.739770000000001E-06</v>
      </c>
      <c r="AF47" s="3">
        <v>0.07510241980000001</v>
      </c>
      <c r="AG47" s="3">
        <v>0.035810985799999986</v>
      </c>
      <c r="AH47" s="3">
        <v>0.032502831800000014</v>
      </c>
      <c r="AI47" s="3">
        <v>0</v>
      </c>
    </row>
    <row r="48" spans="1:35" ht="12.75">
      <c r="A48" s="86">
        <v>13091</v>
      </c>
      <c r="B48" s="48" t="s">
        <v>55</v>
      </c>
      <c r="C48" s="48" t="s">
        <v>93</v>
      </c>
      <c r="D48" s="3">
        <v>3.5433898791146996</v>
      </c>
      <c r="E48" s="3">
        <v>0.16452811906551915</v>
      </c>
      <c r="F48" s="3">
        <v>1.9370995281857377</v>
      </c>
      <c r="G48" s="3">
        <v>0.7263396654075958</v>
      </c>
      <c r="H48" s="3">
        <v>0.1430384339267213</v>
      </c>
      <c r="I48" s="3">
        <v>3.9895580392068304</v>
      </c>
      <c r="J48" s="3">
        <v>0.9194950001256282</v>
      </c>
      <c r="K48" s="3">
        <v>3.0700793115518574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3.6218051110640004</v>
      </c>
      <c r="U48" s="3">
        <v>0.4461210426279999</v>
      </c>
      <c r="V48" s="3">
        <v>0.41612026367999994</v>
      </c>
      <c r="W48" s="3">
        <v>0.0003797722379999999</v>
      </c>
      <c r="X48" s="3">
        <v>0.050801350753999996</v>
      </c>
      <c r="Y48" s="3">
        <v>0.050131276703999986</v>
      </c>
      <c r="Z48" s="3">
        <v>0.048288782724</v>
      </c>
      <c r="AA48" s="3">
        <v>0</v>
      </c>
      <c r="AB48" s="3">
        <v>0.03819710369999999</v>
      </c>
      <c r="AC48" s="3">
        <v>0.09725993142000001</v>
      </c>
      <c r="AD48" s="3">
        <v>0.00455091597</v>
      </c>
      <c r="AE48" s="3">
        <v>2.7396999999999996E-07</v>
      </c>
      <c r="AF48" s="3">
        <v>0.006117812969999998</v>
      </c>
      <c r="AG48" s="3">
        <v>0.0027052409700000007</v>
      </c>
      <c r="AH48" s="3">
        <v>0.0024843969699999994</v>
      </c>
      <c r="AI48" s="3">
        <v>0</v>
      </c>
    </row>
    <row r="49" spans="1:35" ht="12.75">
      <c r="A49" s="86">
        <v>13093</v>
      </c>
      <c r="B49" s="48" t="s">
        <v>55</v>
      </c>
      <c r="C49" s="48" t="s">
        <v>94</v>
      </c>
      <c r="D49" s="3">
        <v>1.6642393415566663</v>
      </c>
      <c r="E49" s="3">
        <v>0.26126783489000005</v>
      </c>
      <c r="F49" s="3">
        <v>1.2647199548899999</v>
      </c>
      <c r="G49" s="3">
        <v>2.3439875268899995</v>
      </c>
      <c r="H49" s="3">
        <v>0.5070159428900001</v>
      </c>
      <c r="I49" s="3">
        <v>8.613704339779998</v>
      </c>
      <c r="J49" s="3">
        <v>1.6781000848899998</v>
      </c>
      <c r="K49" s="3">
        <v>6.935597288223334</v>
      </c>
      <c r="L49" s="3">
        <v>0.008818315217391284</v>
      </c>
      <c r="M49" s="3">
        <v>0.005947866304347824</v>
      </c>
      <c r="N49" s="3">
        <v>0.15090999999999977</v>
      </c>
      <c r="O49" s="3">
        <v>0</v>
      </c>
      <c r="P49" s="3">
        <v>0.0005067939130434772</v>
      </c>
      <c r="Q49" s="3">
        <v>0.07547800000000014</v>
      </c>
      <c r="R49" s="3">
        <v>0.073569</v>
      </c>
      <c r="S49" s="3">
        <v>0.0019084021739130459</v>
      </c>
      <c r="T49" s="3">
        <v>6.894348201039999</v>
      </c>
      <c r="U49" s="3">
        <v>0.780520426084</v>
      </c>
      <c r="V49" s="3">
        <v>1.1355742864499996</v>
      </c>
      <c r="W49" s="3">
        <v>0.0006978255359999999</v>
      </c>
      <c r="X49" s="3">
        <v>0.08297566085199995</v>
      </c>
      <c r="Y49" s="3">
        <v>0.11079643900600002</v>
      </c>
      <c r="Z49" s="3">
        <v>0.10616906172400001</v>
      </c>
      <c r="AA49" s="3">
        <v>0</v>
      </c>
      <c r="AB49" s="3">
        <v>0.09118807500000002</v>
      </c>
      <c r="AC49" s="3">
        <v>0.8392423722999998</v>
      </c>
      <c r="AD49" s="3">
        <v>0.0318586078</v>
      </c>
      <c r="AE49" s="3">
        <v>1.917770000000001E-06</v>
      </c>
      <c r="AF49" s="3">
        <v>0.052580847800000025</v>
      </c>
      <c r="AG49" s="3">
        <v>0.02115013380000001</v>
      </c>
      <c r="AH49" s="3">
        <v>0.0190555299</v>
      </c>
      <c r="AI49" s="3">
        <v>0</v>
      </c>
    </row>
    <row r="50" spans="1:35" ht="12.75">
      <c r="A50" s="86">
        <v>13095</v>
      </c>
      <c r="B50" s="48" t="s">
        <v>55</v>
      </c>
      <c r="C50" s="48" t="s">
        <v>95</v>
      </c>
      <c r="D50" s="3">
        <v>3.6794270015566664</v>
      </c>
      <c r="E50" s="3">
        <v>1.1274915305233335</v>
      </c>
      <c r="F50" s="3">
        <v>10.502073870890001</v>
      </c>
      <c r="G50" s="3">
        <v>0.44181062865666665</v>
      </c>
      <c r="H50" s="3">
        <v>2.39081509499</v>
      </c>
      <c r="I50" s="3">
        <v>4.364451071446667</v>
      </c>
      <c r="J50" s="3">
        <v>0.9661025448899999</v>
      </c>
      <c r="K50" s="3">
        <v>3.398359861523333</v>
      </c>
      <c r="L50" s="3">
        <v>4.028121739130436</v>
      </c>
      <c r="M50" s="3">
        <v>7.647724999999999</v>
      </c>
      <c r="N50" s="3">
        <v>1.0607976521739142</v>
      </c>
      <c r="O50" s="3">
        <v>0.026540086956521707</v>
      </c>
      <c r="P50" s="3">
        <v>18.651563043478266</v>
      </c>
      <c r="Q50" s="3">
        <v>0.45839576086956524</v>
      </c>
      <c r="R50" s="3">
        <v>0.1912702826086957</v>
      </c>
      <c r="S50" s="3">
        <v>0.26730072826086954</v>
      </c>
      <c r="T50" s="3">
        <v>25.227076263141985</v>
      </c>
      <c r="U50" s="3">
        <v>1.3784270423559992</v>
      </c>
      <c r="V50" s="3">
        <v>2.3180467571660013</v>
      </c>
      <c r="W50" s="3">
        <v>0.0015922718439999998</v>
      </c>
      <c r="X50" s="3">
        <v>0.11776413839199999</v>
      </c>
      <c r="Y50" s="3">
        <v>0.13834313238399998</v>
      </c>
      <c r="Z50" s="3">
        <v>0.13189741079800005</v>
      </c>
      <c r="AA50" s="3">
        <v>0</v>
      </c>
      <c r="AB50" s="3">
        <v>0.31007262370000005</v>
      </c>
      <c r="AC50" s="3">
        <v>0.09965839142</v>
      </c>
      <c r="AD50" s="3">
        <v>0.015877227969999994</v>
      </c>
      <c r="AE50" s="3">
        <v>2.7396999999999996E-07</v>
      </c>
      <c r="AF50" s="3">
        <v>0.006313322970000002</v>
      </c>
      <c r="AG50" s="3">
        <v>0.00401389497</v>
      </c>
      <c r="AH50" s="3">
        <v>0.003738534969999999</v>
      </c>
      <c r="AI50" s="3">
        <v>0</v>
      </c>
    </row>
    <row r="51" spans="1:35" ht="12.75">
      <c r="A51" s="86">
        <v>13097</v>
      </c>
      <c r="B51" s="48" t="s">
        <v>55</v>
      </c>
      <c r="C51" s="85" t="s">
        <v>10</v>
      </c>
      <c r="D51" s="3">
        <v>1.0687212</v>
      </c>
      <c r="E51" s="90">
        <v>0.4573549441666666</v>
      </c>
      <c r="F51" s="90">
        <v>3.7713973273333337</v>
      </c>
      <c r="G51" s="3">
        <v>0.13836706606666666</v>
      </c>
      <c r="H51" s="3">
        <v>0.8657678258666668</v>
      </c>
      <c r="I51" s="3">
        <v>2.633741321333334</v>
      </c>
      <c r="J51" s="3">
        <v>0.5573266566666667</v>
      </c>
      <c r="K51" s="3">
        <v>2.076414664733333</v>
      </c>
      <c r="L51" s="3">
        <v>0.04377792391304345</v>
      </c>
      <c r="M51" s="90">
        <v>0.057711108695652255</v>
      </c>
      <c r="N51" s="90">
        <v>0.07889300000000002</v>
      </c>
      <c r="O51" s="3">
        <v>0</v>
      </c>
      <c r="P51" s="3">
        <v>0.03340101086956523</v>
      </c>
      <c r="Q51" s="3">
        <v>0.003316761956521744</v>
      </c>
      <c r="R51" s="3">
        <v>0.0012820195652173932</v>
      </c>
      <c r="S51" s="3">
        <v>0.0020348413043478285</v>
      </c>
      <c r="T51" s="3">
        <v>18.17426914250601</v>
      </c>
      <c r="U51" s="90">
        <v>1.4893032485280004</v>
      </c>
      <c r="V51" s="90">
        <v>1.2982728083820003</v>
      </c>
      <c r="W51" s="3">
        <v>0.001416759634</v>
      </c>
      <c r="X51" s="3">
        <v>0.15551758708</v>
      </c>
      <c r="Y51" s="3">
        <v>0.141595922126</v>
      </c>
      <c r="Z51" s="3">
        <v>0.136226972066</v>
      </c>
      <c r="AA51" s="3">
        <v>0</v>
      </c>
      <c r="AB51" s="3">
        <v>0.05577779000000002</v>
      </c>
      <c r="AC51" s="90">
        <v>0.5051823025999999</v>
      </c>
      <c r="AD51" s="90">
        <v>0.02197120590000001</v>
      </c>
      <c r="AE51" s="3">
        <v>1.0959000000000004E-06</v>
      </c>
      <c r="AF51" s="3">
        <v>0.029498631920000015</v>
      </c>
      <c r="AG51" s="3">
        <v>0.012766661920000004</v>
      </c>
      <c r="AH51" s="3">
        <v>0.01152627192</v>
      </c>
      <c r="AI51" s="3">
        <v>0</v>
      </c>
    </row>
    <row r="52" spans="1:35" ht="12.75">
      <c r="A52" s="86">
        <v>13099</v>
      </c>
      <c r="B52" s="48" t="s">
        <v>55</v>
      </c>
      <c r="C52" s="48" t="s">
        <v>96</v>
      </c>
      <c r="D52" s="3">
        <v>1.3323063474466668</v>
      </c>
      <c r="E52" s="3">
        <v>0.17194405186666667</v>
      </c>
      <c r="F52" s="3">
        <v>1.2505837205466668</v>
      </c>
      <c r="G52" s="3">
        <v>1.0751153169766667</v>
      </c>
      <c r="H52" s="3">
        <v>0.32550965048999997</v>
      </c>
      <c r="I52" s="3">
        <v>5.064528098316667</v>
      </c>
      <c r="J52" s="3">
        <v>0.9823487167466668</v>
      </c>
      <c r="K52" s="3">
        <v>4.082191249766667</v>
      </c>
      <c r="L52" s="3">
        <v>4.628471739130434</v>
      </c>
      <c r="M52" s="3">
        <v>8.927226086956502</v>
      </c>
      <c r="N52" s="3">
        <v>2.0303021739130456</v>
      </c>
      <c r="O52" s="3">
        <v>0.0664129999999999</v>
      </c>
      <c r="P52" s="3">
        <v>18.09200000000003</v>
      </c>
      <c r="Q52" s="3">
        <v>1.3869054347826069</v>
      </c>
      <c r="R52" s="3">
        <v>1.0683054347826069</v>
      </c>
      <c r="S52" s="3">
        <v>0.31860999999999967</v>
      </c>
      <c r="T52" s="3">
        <v>3.542633401296</v>
      </c>
      <c r="U52" s="3">
        <v>0.6150838882899998</v>
      </c>
      <c r="V52" s="3">
        <v>0.5454889793379999</v>
      </c>
      <c r="W52" s="3">
        <v>0.000496857986</v>
      </c>
      <c r="X52" s="3">
        <v>0.06392113747599999</v>
      </c>
      <c r="Y52" s="3">
        <v>0.07066503001600001</v>
      </c>
      <c r="Z52" s="3">
        <v>0.06814214046600002</v>
      </c>
      <c r="AA52" s="3">
        <v>0</v>
      </c>
      <c r="AB52" s="3">
        <v>0.0308414011</v>
      </c>
      <c r="AC52" s="3">
        <v>0.2838880858000001</v>
      </c>
      <c r="AD52" s="3">
        <v>0.010769764950000002</v>
      </c>
      <c r="AE52" s="3">
        <v>5.479500000000002E-07</v>
      </c>
      <c r="AF52" s="3">
        <v>0.017774557949999995</v>
      </c>
      <c r="AG52" s="3">
        <v>0.007152327949999998</v>
      </c>
      <c r="AH52" s="3">
        <v>0.006435917949999998</v>
      </c>
      <c r="AI52" s="3">
        <v>0</v>
      </c>
    </row>
    <row r="53" spans="1:35" ht="12.75">
      <c r="A53" s="86">
        <v>13101</v>
      </c>
      <c r="B53" s="48" t="s">
        <v>55</v>
      </c>
      <c r="C53" s="48" t="s">
        <v>97</v>
      </c>
      <c r="D53" s="3">
        <v>1.03730054978</v>
      </c>
      <c r="E53" s="3">
        <v>0.023967650780000016</v>
      </c>
      <c r="F53" s="3">
        <v>0.2561745431133333</v>
      </c>
      <c r="G53" s="3">
        <v>0.1719581205466667</v>
      </c>
      <c r="H53" s="3">
        <v>0.005144277746666665</v>
      </c>
      <c r="I53" s="3">
        <v>0.3144555262266666</v>
      </c>
      <c r="J53" s="3">
        <v>0.1363841664466667</v>
      </c>
      <c r="K53" s="3">
        <v>0.17807128078000004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3.0867817792239998</v>
      </c>
      <c r="U53" s="3">
        <v>0.21323507250200013</v>
      </c>
      <c r="V53" s="3">
        <v>1.14246306</v>
      </c>
      <c r="W53" s="3">
        <v>0.000321455608</v>
      </c>
      <c r="X53" s="3">
        <v>0.024194356107999977</v>
      </c>
      <c r="Y53" s="3">
        <v>0.034097298468000005</v>
      </c>
      <c r="Z53" s="3">
        <v>0.032098587274</v>
      </c>
      <c r="AA53" s="3">
        <v>0</v>
      </c>
      <c r="AB53" s="3">
        <v>0.06825950000000001</v>
      </c>
      <c r="AC53" s="3">
        <v>0.6280394735</v>
      </c>
      <c r="AD53" s="3">
        <v>0.023838409900000006</v>
      </c>
      <c r="AE53" s="3">
        <v>1.0959000000000004E-06</v>
      </c>
      <c r="AF53" s="3">
        <v>0.039352589900000005</v>
      </c>
      <c r="AG53" s="3">
        <v>0.015813575899999995</v>
      </c>
      <c r="AH53" s="3">
        <v>0.014270535899999994</v>
      </c>
      <c r="AI53" s="3">
        <v>0</v>
      </c>
    </row>
    <row r="54" spans="1:35" ht="12.75">
      <c r="A54" s="86">
        <v>13103</v>
      </c>
      <c r="B54" s="48" t="s">
        <v>55</v>
      </c>
      <c r="C54" s="48" t="s">
        <v>98</v>
      </c>
      <c r="D54" s="3">
        <v>6.012349629421803</v>
      </c>
      <c r="E54" s="3">
        <v>0.41127359529612023</v>
      </c>
      <c r="F54" s="3">
        <v>2.586135529449125</v>
      </c>
      <c r="G54" s="3">
        <v>0.31377176511032784</v>
      </c>
      <c r="H54" s="3">
        <v>0.5489367390010382</v>
      </c>
      <c r="I54" s="3">
        <v>4.2154554129161195</v>
      </c>
      <c r="J54" s="3">
        <v>1.2103972836840986</v>
      </c>
      <c r="K54" s="3">
        <v>3.00507068512071</v>
      </c>
      <c r="L54" s="3">
        <v>7.296204673913047</v>
      </c>
      <c r="M54" s="3">
        <v>13.27714576086956</v>
      </c>
      <c r="N54" s="3">
        <v>1.542607369565217</v>
      </c>
      <c r="O54" s="3">
        <v>0</v>
      </c>
      <c r="P54" s="3">
        <v>27.264930869565216</v>
      </c>
      <c r="Q54" s="3">
        <v>0.6356366304347826</v>
      </c>
      <c r="R54" s="3">
        <v>0.3705370652173916</v>
      </c>
      <c r="S54" s="3">
        <v>0.2651531630434781</v>
      </c>
      <c r="T54" s="3">
        <v>13.911370971061999</v>
      </c>
      <c r="U54" s="3">
        <v>3.1947396070780014</v>
      </c>
      <c r="V54" s="3">
        <v>2.1815070432280006</v>
      </c>
      <c r="W54" s="3">
        <v>0.0025529428939999998</v>
      </c>
      <c r="X54" s="3">
        <v>0.38171459709599986</v>
      </c>
      <c r="Y54" s="3">
        <v>0.34221614627400004</v>
      </c>
      <c r="Z54" s="3">
        <v>0.3294423688060001</v>
      </c>
      <c r="AA54" s="3">
        <v>0</v>
      </c>
      <c r="AB54" s="3">
        <v>0.12415481599999995</v>
      </c>
      <c r="AC54" s="3">
        <v>1.1242548291</v>
      </c>
      <c r="AD54" s="3">
        <v>0.04906606579999998</v>
      </c>
      <c r="AE54" s="3">
        <v>2.4657699999999998E-06</v>
      </c>
      <c r="AF54" s="3">
        <v>0.06561530969999999</v>
      </c>
      <c r="AG54" s="3">
        <v>0.02849352179999999</v>
      </c>
      <c r="AH54" s="3">
        <v>0.025709517800000012</v>
      </c>
      <c r="AI54" s="3">
        <v>0</v>
      </c>
    </row>
    <row r="55" spans="1:35" ht="12.75">
      <c r="A55" s="86">
        <v>13105</v>
      </c>
      <c r="B55" s="48" t="s">
        <v>55</v>
      </c>
      <c r="C55" s="48" t="s">
        <v>99</v>
      </c>
      <c r="D55" s="3">
        <v>1.892574329656667</v>
      </c>
      <c r="E55" s="3">
        <v>0.3944412996566667</v>
      </c>
      <c r="F55" s="3">
        <v>1.8959147629899997</v>
      </c>
      <c r="G55" s="3">
        <v>1.9102203769899997</v>
      </c>
      <c r="H55" s="3">
        <v>0.8064054016566666</v>
      </c>
      <c r="I55" s="3">
        <v>3.350731349379999</v>
      </c>
      <c r="J55" s="3">
        <v>0.6547556363233333</v>
      </c>
      <c r="K55" s="3">
        <v>2.6959830759899996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6.657926346430001</v>
      </c>
      <c r="U55" s="3">
        <v>0.43360813876399973</v>
      </c>
      <c r="V55" s="3">
        <v>1.1556331709660008</v>
      </c>
      <c r="W55" s="3">
        <v>0.0005395849599999999</v>
      </c>
      <c r="X55" s="3">
        <v>0.035396919424</v>
      </c>
      <c r="Y55" s="3">
        <v>0.05200715967000001</v>
      </c>
      <c r="Z55" s="3">
        <v>0.049206708089999995</v>
      </c>
      <c r="AA55" s="3">
        <v>0</v>
      </c>
      <c r="AB55" s="3">
        <v>0.06867176</v>
      </c>
      <c r="AC55" s="3">
        <v>0.5420166656000001</v>
      </c>
      <c r="AD55" s="3">
        <v>0.0208581659</v>
      </c>
      <c r="AE55" s="3">
        <v>1.0959000000000004E-06</v>
      </c>
      <c r="AF55" s="3">
        <v>0.03395135989999999</v>
      </c>
      <c r="AG55" s="3">
        <v>0.0137167309</v>
      </c>
      <c r="AH55" s="3">
        <v>0.012366506919999996</v>
      </c>
      <c r="AI55" s="3">
        <v>0</v>
      </c>
    </row>
    <row r="56" spans="1:35" ht="12.75">
      <c r="A56" s="86">
        <v>13107</v>
      </c>
      <c r="B56" s="48" t="s">
        <v>55</v>
      </c>
      <c r="C56" s="48" t="s">
        <v>100</v>
      </c>
      <c r="D56" s="3">
        <v>4.100557281776665</v>
      </c>
      <c r="E56" s="3">
        <v>0.37198582247666667</v>
      </c>
      <c r="F56" s="3">
        <v>2.685610481776666</v>
      </c>
      <c r="G56" s="3">
        <v>0.8521085347099997</v>
      </c>
      <c r="H56" s="3">
        <v>0.6098419566100001</v>
      </c>
      <c r="I56" s="3">
        <v>4.019154672883333</v>
      </c>
      <c r="J56" s="3">
        <v>0.9955154884433334</v>
      </c>
      <c r="K56" s="3">
        <v>3.0236369484766663</v>
      </c>
      <c r="L56" s="3">
        <v>0.009123299999999978</v>
      </c>
      <c r="M56" s="3">
        <v>0.04342500000000004</v>
      </c>
      <c r="N56" s="3">
        <v>0.5499200000000001</v>
      </c>
      <c r="O56" s="3">
        <v>0</v>
      </c>
      <c r="P56" s="3">
        <v>0.0002739699999999994</v>
      </c>
      <c r="Q56" s="3">
        <v>0.003208199999999996</v>
      </c>
      <c r="R56" s="3">
        <v>0.003208199999999996</v>
      </c>
      <c r="S56" s="3">
        <v>0</v>
      </c>
      <c r="T56" s="3">
        <v>4.682953724862003</v>
      </c>
      <c r="U56" s="3">
        <v>0.5717940704080001</v>
      </c>
      <c r="V56" s="3">
        <v>0.5788970166200001</v>
      </c>
      <c r="W56" s="3">
        <v>0.0005165021639999998</v>
      </c>
      <c r="X56" s="3">
        <v>0.05636933292400002</v>
      </c>
      <c r="Y56" s="3">
        <v>0.057424480268000004</v>
      </c>
      <c r="Z56" s="3">
        <v>0.055253022384000004</v>
      </c>
      <c r="AA56" s="3">
        <v>0</v>
      </c>
      <c r="AB56" s="3">
        <v>0.010521</v>
      </c>
      <c r="AC56" s="3">
        <v>2.739700000000001E-05</v>
      </c>
      <c r="AD56" s="3">
        <v>0.00032877</v>
      </c>
      <c r="AE56" s="3">
        <v>0</v>
      </c>
      <c r="AF56" s="3">
        <v>0</v>
      </c>
      <c r="AG56" s="3">
        <v>5.479499999999998E-05</v>
      </c>
      <c r="AH56" s="3">
        <v>5.479499999999998E-05</v>
      </c>
      <c r="AI56" s="3">
        <v>0</v>
      </c>
    </row>
    <row r="57" spans="1:35" ht="12.75">
      <c r="A57" s="86">
        <v>13109</v>
      </c>
      <c r="B57" s="48" t="s">
        <v>55</v>
      </c>
      <c r="C57" s="48" t="s">
        <v>101</v>
      </c>
      <c r="D57" s="3">
        <v>3.8058366697279973</v>
      </c>
      <c r="E57" s="3">
        <v>0.29422715806133337</v>
      </c>
      <c r="F57" s="3">
        <v>1.3111629747280003</v>
      </c>
      <c r="G57" s="3">
        <v>1.4184256053613333</v>
      </c>
      <c r="H57" s="3">
        <v>0.49212637969466666</v>
      </c>
      <c r="I57" s="3">
        <v>3.040968749753333</v>
      </c>
      <c r="J57" s="3">
        <v>0.7556309827279996</v>
      </c>
      <c r="K57" s="3">
        <v>2.285336500264</v>
      </c>
      <c r="L57" s="3">
        <v>0.3917800000000001</v>
      </c>
      <c r="M57" s="3">
        <v>0.1807900000000001</v>
      </c>
      <c r="N57" s="3">
        <v>0.5536999999999993</v>
      </c>
      <c r="O57" s="3">
        <v>0</v>
      </c>
      <c r="P57" s="3">
        <v>0.016437999999999973</v>
      </c>
      <c r="Q57" s="3">
        <v>0.09021900000000008</v>
      </c>
      <c r="R57" s="3">
        <v>0.034729</v>
      </c>
      <c r="S57" s="3">
        <v>0.05548999999999991</v>
      </c>
      <c r="T57" s="3">
        <v>2.4475592920800007</v>
      </c>
      <c r="U57" s="3">
        <v>0.2206588285579999</v>
      </c>
      <c r="V57" s="3">
        <v>0.27146340948400005</v>
      </c>
      <c r="W57" s="3">
        <v>0.00021852500799999995</v>
      </c>
      <c r="X57" s="3">
        <v>0.018926703634000005</v>
      </c>
      <c r="Y57" s="3">
        <v>0.020282262637999995</v>
      </c>
      <c r="Z57" s="3">
        <v>0.019466078449999997</v>
      </c>
      <c r="AA57" s="3">
        <v>0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  <c r="AH57" s="3">
        <v>0</v>
      </c>
      <c r="AI57" s="3">
        <v>0</v>
      </c>
    </row>
    <row r="58" spans="1:35" ht="12.75">
      <c r="A58" s="86">
        <v>13111</v>
      </c>
      <c r="B58" s="48" t="s">
        <v>55</v>
      </c>
      <c r="C58" s="48" t="s">
        <v>102</v>
      </c>
      <c r="D58" s="3">
        <v>0.7898906666666667</v>
      </c>
      <c r="E58" s="3">
        <v>0.15597413333333332</v>
      </c>
      <c r="F58" s="3">
        <v>1.6048873333333336</v>
      </c>
      <c r="G58" s="3">
        <v>1.0978049093666669</v>
      </c>
      <c r="H58" s="3">
        <v>0.27801051953333333</v>
      </c>
      <c r="I58" s="3">
        <v>2.050873666666667</v>
      </c>
      <c r="J58" s="3">
        <v>0.4201700000000001</v>
      </c>
      <c r="K58" s="3">
        <v>1.6306999949999996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5.550194841796</v>
      </c>
      <c r="U58" s="3">
        <v>0.6613648946720001</v>
      </c>
      <c r="V58" s="3">
        <v>1.1468468398199994</v>
      </c>
      <c r="W58" s="3">
        <v>0.0006445367460000001</v>
      </c>
      <c r="X58" s="3">
        <v>0.077034007436</v>
      </c>
      <c r="Y58" s="3">
        <v>0.08236622172600001</v>
      </c>
      <c r="Z58" s="3">
        <v>0.07866250081599996</v>
      </c>
      <c r="AA58" s="3">
        <v>0</v>
      </c>
      <c r="AB58" s="3">
        <v>0.003790457900000001</v>
      </c>
      <c r="AC58" s="3">
        <v>0.03485753177</v>
      </c>
      <c r="AD58" s="3">
        <v>0.0012909852000000002</v>
      </c>
      <c r="AE58" s="3">
        <v>0</v>
      </c>
      <c r="AF58" s="3">
        <v>0.002177003</v>
      </c>
      <c r="AG58" s="3">
        <v>0.0008663060000000003</v>
      </c>
      <c r="AH58" s="3">
        <v>0.0007835580000000001</v>
      </c>
      <c r="AI58" s="3">
        <v>0</v>
      </c>
    </row>
    <row r="59" spans="1:35" ht="12.75">
      <c r="A59" s="86">
        <v>13113</v>
      </c>
      <c r="B59" s="48" t="s">
        <v>55</v>
      </c>
      <c r="C59" s="85" t="s">
        <v>11</v>
      </c>
      <c r="D59" s="3">
        <v>2.009466666666667</v>
      </c>
      <c r="E59" s="90">
        <v>0.7408869799999999</v>
      </c>
      <c r="F59" s="90">
        <v>4.582573133333333</v>
      </c>
      <c r="G59" s="3">
        <v>0.12970218199999997</v>
      </c>
      <c r="H59" s="3">
        <v>1.438687655666667</v>
      </c>
      <c r="I59" s="3">
        <v>10.376464800000003</v>
      </c>
      <c r="J59" s="3">
        <v>1.6396717333333333</v>
      </c>
      <c r="K59" s="3">
        <v>8.736906413666668</v>
      </c>
      <c r="L59" s="3">
        <v>0</v>
      </c>
      <c r="M59" s="90">
        <v>0</v>
      </c>
      <c r="N59" s="90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27.86422479127602</v>
      </c>
      <c r="U59" s="90">
        <v>1.981573610356001</v>
      </c>
      <c r="V59" s="90">
        <v>1.965029905754</v>
      </c>
      <c r="W59" s="3">
        <v>0.0019644143280000003</v>
      </c>
      <c r="X59" s="3">
        <v>0.20268204211599994</v>
      </c>
      <c r="Y59" s="3">
        <v>0.19308090062599997</v>
      </c>
      <c r="Z59" s="3">
        <v>0.18538872198000003</v>
      </c>
      <c r="AA59" s="3">
        <v>0</v>
      </c>
      <c r="AB59" s="3">
        <v>0.320262137</v>
      </c>
      <c r="AC59" s="90">
        <v>0.3595719736999999</v>
      </c>
      <c r="AD59" s="90">
        <v>0.025846307919999992</v>
      </c>
      <c r="AE59" s="3">
        <v>8.219199999999998E-07</v>
      </c>
      <c r="AF59" s="3">
        <v>0.021062912950000005</v>
      </c>
      <c r="AG59" s="3">
        <v>0.011411111949999999</v>
      </c>
      <c r="AH59" s="3">
        <v>0.010474401949999998</v>
      </c>
      <c r="AI59" s="3">
        <v>0</v>
      </c>
    </row>
    <row r="60" spans="1:35" ht="12.75">
      <c r="A60" s="86">
        <v>13115</v>
      </c>
      <c r="B60" s="48" t="s">
        <v>55</v>
      </c>
      <c r="C60" s="48" t="s">
        <v>103</v>
      </c>
      <c r="D60" s="3">
        <v>2.2044402648377366</v>
      </c>
      <c r="E60" s="3">
        <v>1.2417024315044032</v>
      </c>
      <c r="F60" s="3">
        <v>10.967222931504404</v>
      </c>
      <c r="G60" s="3">
        <v>1.9718298148377364</v>
      </c>
      <c r="H60" s="3">
        <v>2.5773925648377363</v>
      </c>
      <c r="I60" s="3">
        <v>6.846246529684801</v>
      </c>
      <c r="J60" s="3">
        <v>1.2828612648377367</v>
      </c>
      <c r="K60" s="3">
        <v>5.563392031504403</v>
      </c>
      <c r="L60" s="3">
        <v>14.492745652173912</v>
      </c>
      <c r="M60" s="3">
        <v>34.57191304347827</v>
      </c>
      <c r="N60" s="3">
        <v>5.034485326086955</v>
      </c>
      <c r="O60" s="3">
        <v>0.047941945652173905</v>
      </c>
      <c r="P60" s="3">
        <v>102.383902173913</v>
      </c>
      <c r="Q60" s="3">
        <v>3.0382586956521704</v>
      </c>
      <c r="R60" s="3">
        <v>1.8180085869565206</v>
      </c>
      <c r="S60" s="3">
        <v>1.2207215217391303</v>
      </c>
      <c r="T60" s="3">
        <v>25.197868301614</v>
      </c>
      <c r="U60" s="3">
        <v>1.4371679656239995</v>
      </c>
      <c r="V60" s="3">
        <v>2.7779005467600006</v>
      </c>
      <c r="W60" s="3">
        <v>0.0016809151600000003</v>
      </c>
      <c r="X60" s="3">
        <v>0.13070072339000002</v>
      </c>
      <c r="Y60" s="3">
        <v>0.16051037111799993</v>
      </c>
      <c r="Z60" s="3">
        <v>0.152592602074</v>
      </c>
      <c r="AA60" s="3">
        <v>0</v>
      </c>
      <c r="AB60" s="3">
        <v>0.27962277299999994</v>
      </c>
      <c r="AC60" s="3">
        <v>1.7010323390000002</v>
      </c>
      <c r="AD60" s="3">
        <v>0.06855845159999999</v>
      </c>
      <c r="AE60" s="3">
        <v>3.561670000000001E-06</v>
      </c>
      <c r="AF60" s="3">
        <v>0.10659931660000002</v>
      </c>
      <c r="AG60" s="3">
        <v>0.04348842770000001</v>
      </c>
      <c r="AH60" s="3">
        <v>0.03924449370000001</v>
      </c>
      <c r="AI60" s="3">
        <v>0</v>
      </c>
    </row>
    <row r="61" spans="1:35" ht="12.75">
      <c r="A61" s="86">
        <v>13117</v>
      </c>
      <c r="B61" s="48" t="s">
        <v>55</v>
      </c>
      <c r="C61" s="85" t="s">
        <v>12</v>
      </c>
      <c r="D61" s="3">
        <v>3.133341933333334</v>
      </c>
      <c r="E61" s="90">
        <v>0.8155154066666669</v>
      </c>
      <c r="F61" s="90">
        <v>4.618886390000001</v>
      </c>
      <c r="G61" s="3">
        <v>3.851999850666667</v>
      </c>
      <c r="H61" s="3">
        <v>1.529627058</v>
      </c>
      <c r="I61" s="3">
        <v>15.908373003333333</v>
      </c>
      <c r="J61" s="3">
        <v>2.59505009</v>
      </c>
      <c r="K61" s="3">
        <v>13.313242917999998</v>
      </c>
      <c r="L61" s="3">
        <v>0.10467228260869559</v>
      </c>
      <c r="M61" s="90">
        <v>0.12011250000000023</v>
      </c>
      <c r="N61" s="90">
        <v>0.48384000000000055</v>
      </c>
      <c r="O61" s="3">
        <v>0</v>
      </c>
      <c r="P61" s="3">
        <v>0.022440043478260882</v>
      </c>
      <c r="Q61" s="3">
        <v>0.007478558695652171</v>
      </c>
      <c r="R61" s="3">
        <v>0.002501652173913042</v>
      </c>
      <c r="S61" s="3">
        <v>0.004977005434782614</v>
      </c>
      <c r="T61" s="3">
        <v>66.98681098378601</v>
      </c>
      <c r="U61" s="90">
        <v>3.378503639755999</v>
      </c>
      <c r="V61" s="90">
        <v>5.536825052156</v>
      </c>
      <c r="W61" s="3">
        <v>0.0038451863999999997</v>
      </c>
      <c r="X61" s="3">
        <v>0.341336001482</v>
      </c>
      <c r="Y61" s="3">
        <v>0.37278903127199997</v>
      </c>
      <c r="Z61" s="3">
        <v>0.35578218283199997</v>
      </c>
      <c r="AA61" s="3">
        <v>0</v>
      </c>
      <c r="AB61" s="3">
        <v>0</v>
      </c>
      <c r="AC61" s="90">
        <v>0</v>
      </c>
      <c r="AD61" s="90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</row>
    <row r="62" spans="1:35" ht="12.75">
      <c r="A62" s="86">
        <v>13119</v>
      </c>
      <c r="B62" s="48" t="s">
        <v>55</v>
      </c>
      <c r="C62" s="48" t="s">
        <v>104</v>
      </c>
      <c r="D62" s="3">
        <v>0.6961527357053334</v>
      </c>
      <c r="E62" s="3">
        <v>0.274736599372</v>
      </c>
      <c r="F62" s="3">
        <v>2.192324165705333</v>
      </c>
      <c r="G62" s="3">
        <v>13.674446252605332</v>
      </c>
      <c r="H62" s="3">
        <v>0.5667474729053334</v>
      </c>
      <c r="I62" s="3">
        <v>4.546143945086666</v>
      </c>
      <c r="J62" s="3">
        <v>0.6960859470386668</v>
      </c>
      <c r="K62" s="3">
        <v>3.85005469817107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3.7907886100399995</v>
      </c>
      <c r="U62" s="3">
        <v>0.34497929496199986</v>
      </c>
      <c r="V62" s="3">
        <v>0.438476429564</v>
      </c>
      <c r="W62" s="3">
        <v>0.00034670434800000005</v>
      </c>
      <c r="X62" s="3">
        <v>0.028566499053999987</v>
      </c>
      <c r="Y62" s="3">
        <v>0.030277650298</v>
      </c>
      <c r="Z62" s="3">
        <v>0.029064367116000002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</row>
    <row r="63" spans="1:35" ht="12.75">
      <c r="A63" s="86">
        <v>13121</v>
      </c>
      <c r="B63" s="48" t="s">
        <v>55</v>
      </c>
      <c r="C63" s="85" t="s">
        <v>13</v>
      </c>
      <c r="D63" s="3">
        <v>6.505970456666667</v>
      </c>
      <c r="E63" s="90">
        <v>6.085209329666667</v>
      </c>
      <c r="F63" s="90">
        <v>49.10823999</v>
      </c>
      <c r="G63" s="3">
        <v>0.4796419190000001</v>
      </c>
      <c r="H63" s="3">
        <v>9.939710665666667</v>
      </c>
      <c r="I63" s="3">
        <v>11.203523980333332</v>
      </c>
      <c r="J63" s="3">
        <v>2.3103053153333337</v>
      </c>
      <c r="K63" s="3">
        <v>8.8931519972</v>
      </c>
      <c r="L63" s="3">
        <v>1.010206521739129</v>
      </c>
      <c r="M63" s="90">
        <v>5.455358695652175</v>
      </c>
      <c r="N63" s="90">
        <v>5.4345880434782545</v>
      </c>
      <c r="O63" s="3">
        <v>0.49837978260869503</v>
      </c>
      <c r="P63" s="3">
        <v>5.475023913043465</v>
      </c>
      <c r="Q63" s="3">
        <v>1.8003097826086913</v>
      </c>
      <c r="R63" s="3">
        <v>1.6282097826086972</v>
      </c>
      <c r="S63" s="3">
        <v>0.1721595652173912</v>
      </c>
      <c r="T63" s="3">
        <v>232.09613982204206</v>
      </c>
      <c r="U63" s="90">
        <v>17.57004587199801</v>
      </c>
      <c r="V63" s="90">
        <v>17.930079384086003</v>
      </c>
      <c r="W63" s="3">
        <v>0.01717115100599999</v>
      </c>
      <c r="X63" s="3">
        <v>1.8420847671860003</v>
      </c>
      <c r="Y63" s="3">
        <v>1.7463082327580002</v>
      </c>
      <c r="Z63" s="3">
        <v>1.6766902693319996</v>
      </c>
      <c r="AA63" s="3">
        <v>0</v>
      </c>
      <c r="AB63" s="3">
        <v>2.5590813300000006</v>
      </c>
      <c r="AC63" s="90">
        <v>3.7831674629999994</v>
      </c>
      <c r="AD63" s="90">
        <v>0.23759404920000005</v>
      </c>
      <c r="AE63" s="3">
        <v>8.21922E-06</v>
      </c>
      <c r="AF63" s="3">
        <v>0.21962452329999993</v>
      </c>
      <c r="AG63" s="3">
        <v>0.12225189726999998</v>
      </c>
      <c r="AH63" s="3">
        <v>0.11233164926999999</v>
      </c>
      <c r="AI63" s="3">
        <v>0</v>
      </c>
    </row>
    <row r="64" spans="1:35" ht="12.75">
      <c r="A64" s="86">
        <v>13123</v>
      </c>
      <c r="B64" s="48" t="s">
        <v>55</v>
      </c>
      <c r="C64" s="48" t="s">
        <v>105</v>
      </c>
      <c r="D64" s="3">
        <v>0.8980796666666667</v>
      </c>
      <c r="E64" s="3">
        <v>0.4020483</v>
      </c>
      <c r="F64" s="3">
        <v>1.5743459666666666</v>
      </c>
      <c r="G64" s="3">
        <v>8.372109797466667</v>
      </c>
      <c r="H64" s="3">
        <v>0.8558635963333333</v>
      </c>
      <c r="I64" s="3">
        <v>1.8996646333333334</v>
      </c>
      <c r="J64" s="3">
        <v>0.44889016666666665</v>
      </c>
      <c r="K64" s="3">
        <v>1.4507870166666668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4.960225761684</v>
      </c>
      <c r="U64" s="3">
        <v>0.5204085076160003</v>
      </c>
      <c r="V64" s="3">
        <v>0.64427227751</v>
      </c>
      <c r="W64" s="3">
        <v>0.0005056323580000002</v>
      </c>
      <c r="X64" s="3">
        <v>0.051354642674</v>
      </c>
      <c r="Y64" s="3">
        <v>0.04829434281999999</v>
      </c>
      <c r="Z64" s="3">
        <v>0.046370088182000016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</row>
    <row r="65" spans="1:35" ht="12.75">
      <c r="A65" s="86">
        <v>13125</v>
      </c>
      <c r="B65" s="48" t="s">
        <v>55</v>
      </c>
      <c r="C65" s="48" t="s">
        <v>106</v>
      </c>
      <c r="D65" s="3">
        <v>1.1823371689536666</v>
      </c>
      <c r="E65" s="3">
        <v>0.03184927562033334</v>
      </c>
      <c r="F65" s="3">
        <v>0.252727982287</v>
      </c>
      <c r="G65" s="3">
        <v>0.2976035129536667</v>
      </c>
      <c r="H65" s="3">
        <v>0.0018514612869999993</v>
      </c>
      <c r="I65" s="3">
        <v>0.7208353045743332</v>
      </c>
      <c r="J65" s="3">
        <v>0.22287980228700002</v>
      </c>
      <c r="K65" s="3">
        <v>0.4979535789536666</v>
      </c>
      <c r="L65" s="3">
        <v>0.1232328260869565</v>
      </c>
      <c r="M65" s="3">
        <v>0.15040380434782594</v>
      </c>
      <c r="N65" s="3">
        <v>0.008074683695652165</v>
      </c>
      <c r="O65" s="3">
        <v>0</v>
      </c>
      <c r="P65" s="3">
        <v>0.014786641304347856</v>
      </c>
      <c r="Q65" s="3">
        <v>0.5269901086956519</v>
      </c>
      <c r="R65" s="3">
        <v>0.3151399999999996</v>
      </c>
      <c r="S65" s="3">
        <v>0.21184999999999973</v>
      </c>
      <c r="T65" s="3">
        <v>0.330155838806</v>
      </c>
      <c r="U65" s="3">
        <v>0.04997512182000004</v>
      </c>
      <c r="V65" s="3">
        <v>0.05201555877000001</v>
      </c>
      <c r="W65" s="3">
        <v>4.2234425999999994E-05</v>
      </c>
      <c r="X65" s="3">
        <v>0.005689228178000001</v>
      </c>
      <c r="Y65" s="3">
        <v>0.0056432082199999985</v>
      </c>
      <c r="Z65" s="3">
        <v>0.0054286885460000005</v>
      </c>
      <c r="AA65" s="3">
        <v>0</v>
      </c>
      <c r="AB65" s="3">
        <v>0.0018224329500000005</v>
      </c>
      <c r="AC65" s="3">
        <v>0.017016533899999995</v>
      </c>
      <c r="AD65" s="3">
        <v>0.0006449345999999998</v>
      </c>
      <c r="AE65" s="3">
        <v>0</v>
      </c>
      <c r="AF65" s="3">
        <v>0.0010474013999999998</v>
      </c>
      <c r="AG65" s="3">
        <v>0.00041917919999999984</v>
      </c>
      <c r="AH65" s="3">
        <v>0.0003641052</v>
      </c>
      <c r="AI65" s="3">
        <v>0</v>
      </c>
    </row>
    <row r="66" spans="1:35" ht="12.75">
      <c r="A66" s="86">
        <v>13127</v>
      </c>
      <c r="B66" s="48" t="s">
        <v>55</v>
      </c>
      <c r="C66" s="48" t="s">
        <v>107</v>
      </c>
      <c r="D66" s="3">
        <v>1.4249274415566668</v>
      </c>
      <c r="E66" s="3">
        <v>0.5557501962233333</v>
      </c>
      <c r="F66" s="3">
        <v>6.73588587589</v>
      </c>
      <c r="G66" s="3">
        <v>0.034749780589999994</v>
      </c>
      <c r="H66" s="3">
        <v>1.1205260103566665</v>
      </c>
      <c r="I66" s="3">
        <v>5.8631773851133335</v>
      </c>
      <c r="J66" s="3">
        <v>0.9263028575566664</v>
      </c>
      <c r="K66" s="3">
        <v>4.936873113556667</v>
      </c>
      <c r="L66" s="3">
        <v>27.158200423913037</v>
      </c>
      <c r="M66" s="3">
        <v>7.312315217391304</v>
      </c>
      <c r="N66" s="3">
        <v>5.67151120652174</v>
      </c>
      <c r="O66" s="3">
        <v>0.2438601086956525</v>
      </c>
      <c r="P66" s="3">
        <v>12.724364130434786</v>
      </c>
      <c r="Q66" s="3">
        <v>1.7647916304347824</v>
      </c>
      <c r="R66" s="3">
        <v>1.339177934782608</v>
      </c>
      <c r="S66" s="3">
        <v>0.4259793586956522</v>
      </c>
      <c r="T66" s="3">
        <v>36.284474460854014</v>
      </c>
      <c r="U66" s="3">
        <v>1.8034213986180005</v>
      </c>
      <c r="V66" s="3">
        <v>5.631594330567999</v>
      </c>
      <c r="W66" s="3">
        <v>0.002451435986</v>
      </c>
      <c r="X66" s="3">
        <v>0.17815797111399995</v>
      </c>
      <c r="Y66" s="3">
        <v>0.20670914053999995</v>
      </c>
      <c r="Z66" s="3">
        <v>0.19563832194399994</v>
      </c>
      <c r="AA66" s="3">
        <v>0</v>
      </c>
      <c r="AB66" s="3">
        <v>0.4793123074999999</v>
      </c>
      <c r="AC66" s="3">
        <v>2.6361017251</v>
      </c>
      <c r="AD66" s="3">
        <v>0.08797071897000001</v>
      </c>
      <c r="AE66" s="3">
        <v>2.7396999999999996E-07</v>
      </c>
      <c r="AF66" s="3">
        <v>0.3797411149699999</v>
      </c>
      <c r="AG66" s="3">
        <v>0.11026878897000002</v>
      </c>
      <c r="AH66" s="3">
        <v>0.10145299697</v>
      </c>
      <c r="AI66" s="3">
        <v>0</v>
      </c>
    </row>
    <row r="67" spans="1:35" ht="12.75">
      <c r="A67" s="86">
        <v>13129</v>
      </c>
      <c r="B67" s="48" t="s">
        <v>55</v>
      </c>
      <c r="C67" s="48" t="s">
        <v>108</v>
      </c>
      <c r="D67" s="3">
        <v>1.96755</v>
      </c>
      <c r="E67" s="3">
        <v>1.2347778333333332</v>
      </c>
      <c r="F67" s="3">
        <v>5.918437899999999</v>
      </c>
      <c r="G67" s="3">
        <v>7.271022936666668</v>
      </c>
      <c r="H67" s="3">
        <v>2.655895516666667</v>
      </c>
      <c r="I67" s="3">
        <v>8.274930133333333</v>
      </c>
      <c r="J67" s="3">
        <v>1.4282433333333333</v>
      </c>
      <c r="K67" s="3">
        <v>6.846686663333333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9.684582050412004</v>
      </c>
      <c r="U67" s="3">
        <v>1.0477455759840002</v>
      </c>
      <c r="V67" s="3">
        <v>1.22541752157</v>
      </c>
      <c r="W67" s="3">
        <v>0.001015977092</v>
      </c>
      <c r="X67" s="3">
        <v>0.09664879341800009</v>
      </c>
      <c r="Y67" s="3">
        <v>0.10252310469199999</v>
      </c>
      <c r="Z67" s="3">
        <v>0.09819048832399996</v>
      </c>
      <c r="AA67" s="3">
        <v>0</v>
      </c>
      <c r="AB67" s="3">
        <v>0.25815424400000003</v>
      </c>
      <c r="AC67" s="3">
        <v>1.938791108</v>
      </c>
      <c r="AD67" s="3">
        <v>0.07527595959999997</v>
      </c>
      <c r="AE67" s="3">
        <v>4.109569999999998E-06</v>
      </c>
      <c r="AF67" s="3">
        <v>0.12149876749999994</v>
      </c>
      <c r="AG67" s="3">
        <v>0.0492495596</v>
      </c>
      <c r="AH67" s="3">
        <v>0.044426065699999996</v>
      </c>
      <c r="AI67" s="3">
        <v>0</v>
      </c>
    </row>
    <row r="68" spans="1:35" ht="12.75">
      <c r="A68" s="86">
        <v>13131</v>
      </c>
      <c r="B68" s="48" t="s">
        <v>55</v>
      </c>
      <c r="C68" s="48" t="s">
        <v>109</v>
      </c>
      <c r="D68" s="3">
        <v>3.6635893333333325</v>
      </c>
      <c r="E68" s="3">
        <v>0.194442</v>
      </c>
      <c r="F68" s="3">
        <v>2.1617399999999996</v>
      </c>
      <c r="G68" s="3">
        <v>2.173481033333334</v>
      </c>
      <c r="H68" s="3">
        <v>0.23318306666666663</v>
      </c>
      <c r="I68" s="3">
        <v>5.4657866666666655</v>
      </c>
      <c r="J68" s="3">
        <v>1.1442793333333334</v>
      </c>
      <c r="K68" s="3">
        <v>4.321497333333333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6.3429264655379995</v>
      </c>
      <c r="U68" s="3">
        <v>0.4873889872</v>
      </c>
      <c r="V68" s="3">
        <v>0.5799077869860001</v>
      </c>
      <c r="W68" s="3">
        <v>0.00046481619400000004</v>
      </c>
      <c r="X68" s="3">
        <v>0.04926362729799999</v>
      </c>
      <c r="Y68" s="3">
        <v>0.056091651234</v>
      </c>
      <c r="Z68" s="3">
        <v>0.05386259819200001</v>
      </c>
      <c r="AA68" s="3">
        <v>0</v>
      </c>
      <c r="AB68" s="3">
        <v>0.03724811149999999</v>
      </c>
      <c r="AC68" s="3">
        <v>0.15300548299999997</v>
      </c>
      <c r="AD68" s="3">
        <v>0.006462701969999999</v>
      </c>
      <c r="AE68" s="3">
        <v>2.7396999999999996E-07</v>
      </c>
      <c r="AF68" s="3">
        <v>0.009562789970000003</v>
      </c>
      <c r="AG68" s="3">
        <v>0.00407477497</v>
      </c>
      <c r="AH68" s="3">
        <v>0.003688808969999999</v>
      </c>
      <c r="AI68" s="3">
        <v>0</v>
      </c>
    </row>
    <row r="69" spans="1:35" ht="12.75">
      <c r="A69" s="86">
        <v>13133</v>
      </c>
      <c r="B69" s="48" t="s">
        <v>55</v>
      </c>
      <c r="C69" s="48" t="s">
        <v>110</v>
      </c>
      <c r="D69" s="3">
        <v>1.5361579721733338</v>
      </c>
      <c r="E69" s="3">
        <v>0.20757774384000002</v>
      </c>
      <c r="F69" s="3">
        <v>1.24663554384</v>
      </c>
      <c r="G69" s="3">
        <v>1.652657579373333</v>
      </c>
      <c r="H69" s="3">
        <v>0.3910136051733333</v>
      </c>
      <c r="I69" s="3">
        <v>1.7715310842833332</v>
      </c>
      <c r="J69" s="3">
        <v>0.4029337488400001</v>
      </c>
      <c r="K69" s="3">
        <v>1.3686013671733335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9.696337523369998</v>
      </c>
      <c r="U69" s="3">
        <v>0.50805053097</v>
      </c>
      <c r="V69" s="3">
        <v>2.021716658350001</v>
      </c>
      <c r="W69" s="3">
        <v>0.0007099319000000002</v>
      </c>
      <c r="X69" s="3">
        <v>0.05405828434199999</v>
      </c>
      <c r="Y69" s="3">
        <v>0.07923512604200002</v>
      </c>
      <c r="Z69" s="3">
        <v>0.07477014514399999</v>
      </c>
      <c r="AA69" s="3">
        <v>0</v>
      </c>
      <c r="AB69" s="3">
        <v>0.0583870233</v>
      </c>
      <c r="AC69" s="3">
        <v>0.22465334580000007</v>
      </c>
      <c r="AD69" s="3">
        <v>0.009796142950000001</v>
      </c>
      <c r="AE69" s="3">
        <v>5.479500000000002E-07</v>
      </c>
      <c r="AF69" s="3">
        <v>0.014055191949999997</v>
      </c>
      <c r="AG69" s="3">
        <v>0.005891790950000002</v>
      </c>
      <c r="AH69" s="3">
        <v>0.005340326970000002</v>
      </c>
      <c r="AI69" s="3">
        <v>0</v>
      </c>
    </row>
    <row r="70" spans="1:35" ht="12.75">
      <c r="A70" s="86">
        <v>13135</v>
      </c>
      <c r="B70" s="48" t="s">
        <v>55</v>
      </c>
      <c r="C70" s="85" t="s">
        <v>14</v>
      </c>
      <c r="D70" s="3">
        <v>5.99413711</v>
      </c>
      <c r="E70" s="90">
        <v>4.327041263000001</v>
      </c>
      <c r="F70" s="90">
        <v>31.616435991000007</v>
      </c>
      <c r="G70" s="3">
        <v>0.4100977990666666</v>
      </c>
      <c r="H70" s="3">
        <v>8.152678052166666</v>
      </c>
      <c r="I70" s="3">
        <v>12.894495981333332</v>
      </c>
      <c r="J70" s="3">
        <v>2.1687946496666664</v>
      </c>
      <c r="K70" s="3">
        <v>10.725674664733333</v>
      </c>
      <c r="L70" s="3">
        <v>0.2258630000000005</v>
      </c>
      <c r="M70" s="90">
        <v>0.08915109999999986</v>
      </c>
      <c r="N70" s="90">
        <v>0.13429999999999978</v>
      </c>
      <c r="O70" s="3">
        <v>0</v>
      </c>
      <c r="P70" s="3">
        <v>1.0958999999999976E-05</v>
      </c>
      <c r="Q70" s="3">
        <v>0.00010958999999999982</v>
      </c>
      <c r="R70" s="3">
        <v>7.945199999999988E-05</v>
      </c>
      <c r="S70" s="3">
        <v>3.013699999999997E-05</v>
      </c>
      <c r="T70" s="3">
        <v>371.94114811624405</v>
      </c>
      <c r="U70" s="90">
        <v>15.616126238818</v>
      </c>
      <c r="V70" s="90">
        <v>24.832461310280006</v>
      </c>
      <c r="W70" s="3">
        <v>0.018432093345999996</v>
      </c>
      <c r="X70" s="3">
        <v>1.5567712437780001</v>
      </c>
      <c r="Y70" s="3">
        <v>1.7565528836100008</v>
      </c>
      <c r="Z70" s="3">
        <v>1.6749029217159999</v>
      </c>
      <c r="AA70" s="3">
        <v>0</v>
      </c>
      <c r="AB70" s="3">
        <v>0.27423731099999993</v>
      </c>
      <c r="AC70" s="90">
        <v>0.9629524352</v>
      </c>
      <c r="AD70" s="90">
        <v>0.04779104180000001</v>
      </c>
      <c r="AE70" s="3">
        <v>2.19177E-06</v>
      </c>
      <c r="AF70" s="3">
        <v>0.05618829579999998</v>
      </c>
      <c r="AG70" s="3">
        <v>0.025842498800000002</v>
      </c>
      <c r="AH70" s="3">
        <v>0.023390154800000004</v>
      </c>
      <c r="AI70" s="3">
        <v>0</v>
      </c>
    </row>
    <row r="71" spans="1:35" ht="12.75">
      <c r="A71" s="86">
        <v>13137</v>
      </c>
      <c r="B71" s="48" t="s">
        <v>55</v>
      </c>
      <c r="C71" s="48" t="s">
        <v>111</v>
      </c>
      <c r="D71" s="3">
        <v>1.1860275666666664</v>
      </c>
      <c r="E71" s="3">
        <v>0.5980603233333334</v>
      </c>
      <c r="F71" s="3">
        <v>3.78821249</v>
      </c>
      <c r="G71" s="3">
        <v>8.561794447000002</v>
      </c>
      <c r="H71" s="3">
        <v>1.2392844090000001</v>
      </c>
      <c r="I71" s="3">
        <v>4.665645306666667</v>
      </c>
      <c r="J71" s="3">
        <v>0.8392380333333334</v>
      </c>
      <c r="K71" s="3">
        <v>3.8264132673333333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9.913088776052</v>
      </c>
      <c r="U71" s="3">
        <v>0.7364376357519999</v>
      </c>
      <c r="V71" s="3">
        <v>1.5354182435980004</v>
      </c>
      <c r="W71" s="3">
        <v>0.0008300583440000002</v>
      </c>
      <c r="X71" s="3">
        <v>0.06932086534800003</v>
      </c>
      <c r="Y71" s="3">
        <v>0.090980377078</v>
      </c>
      <c r="Z71" s="3">
        <v>0.086353030522</v>
      </c>
      <c r="AA71" s="3">
        <v>0</v>
      </c>
      <c r="AB71" s="3">
        <v>0.070331779</v>
      </c>
      <c r="AC71" s="3">
        <v>0.2993305428</v>
      </c>
      <c r="AD71" s="3">
        <v>0.012672362950000005</v>
      </c>
      <c r="AE71" s="3">
        <v>5.479500000000002E-07</v>
      </c>
      <c r="AF71" s="3">
        <v>0.018739541919999998</v>
      </c>
      <c r="AG71" s="3">
        <v>0.007844092950000003</v>
      </c>
      <c r="AH71" s="3">
        <v>0.007100012949999999</v>
      </c>
      <c r="AI71" s="3">
        <v>0</v>
      </c>
    </row>
    <row r="72" spans="1:35" ht="12.75">
      <c r="A72" s="86">
        <v>13139</v>
      </c>
      <c r="B72" s="48" t="s">
        <v>55</v>
      </c>
      <c r="C72" s="84" t="s">
        <v>21</v>
      </c>
      <c r="D72" s="3">
        <v>5.036346203198333</v>
      </c>
      <c r="E72" s="89">
        <v>2.752349732531667</v>
      </c>
      <c r="F72" s="89">
        <v>13.615267129531667</v>
      </c>
      <c r="G72" s="3">
        <v>12.870652033044998</v>
      </c>
      <c r="H72" s="3">
        <v>5.825059101931668</v>
      </c>
      <c r="I72" s="3">
        <v>23.2057628397</v>
      </c>
      <c r="J72" s="3">
        <v>3.7622778585316667</v>
      </c>
      <c r="K72" s="3">
        <v>19.443538563431666</v>
      </c>
      <c r="L72" s="3">
        <v>0.24337065217391282</v>
      </c>
      <c r="M72" s="89">
        <v>0.29326076086956526</v>
      </c>
      <c r="N72" s="89">
        <v>0.700867934782609</v>
      </c>
      <c r="O72" s="3">
        <v>0</v>
      </c>
      <c r="P72" s="3">
        <v>1.5862999999999974</v>
      </c>
      <c r="Q72" s="3">
        <v>0.008372599999999985</v>
      </c>
      <c r="R72" s="3">
        <v>0.004424700000000003</v>
      </c>
      <c r="S72" s="3">
        <v>0.003947900000000003</v>
      </c>
      <c r="T72" s="3">
        <v>54.91689428464998</v>
      </c>
      <c r="U72" s="89">
        <v>3.389783865965999</v>
      </c>
      <c r="V72" s="89">
        <v>6.747752342318003</v>
      </c>
      <c r="W72" s="3">
        <v>0.003949338922000001</v>
      </c>
      <c r="X72" s="3">
        <v>0.30421779109600006</v>
      </c>
      <c r="Y72" s="3">
        <v>0.36654178667199994</v>
      </c>
      <c r="Z72" s="3">
        <v>0.34858255508800007</v>
      </c>
      <c r="AA72" s="3">
        <v>0</v>
      </c>
      <c r="AB72" s="3">
        <v>0.16021932600000002</v>
      </c>
      <c r="AC72" s="89">
        <v>0.6238294005</v>
      </c>
      <c r="AD72" s="89">
        <v>0.026870959899999994</v>
      </c>
      <c r="AE72" s="3">
        <v>1.0959000000000004E-06</v>
      </c>
      <c r="AF72" s="3">
        <v>0.03907594290000001</v>
      </c>
      <c r="AG72" s="3">
        <v>0.016497808899999997</v>
      </c>
      <c r="AH72" s="3">
        <v>0.014927178900000003</v>
      </c>
      <c r="AI72" s="3">
        <v>0</v>
      </c>
    </row>
    <row r="73" spans="1:35" ht="12.75">
      <c r="A73" s="86">
        <v>13141</v>
      </c>
      <c r="B73" s="48" t="s">
        <v>55</v>
      </c>
      <c r="C73" s="48" t="s">
        <v>112</v>
      </c>
      <c r="D73" s="3">
        <v>0.6898053333333333</v>
      </c>
      <c r="E73" s="3">
        <v>0.031555433333333334</v>
      </c>
      <c r="F73" s="3">
        <v>0.850403</v>
      </c>
      <c r="G73" s="3">
        <v>0.2319785666666666</v>
      </c>
      <c r="H73" s="3">
        <v>0.02321993333333333</v>
      </c>
      <c r="I73" s="3">
        <v>0.9540283333333331</v>
      </c>
      <c r="J73" s="3">
        <v>0.2179036666666667</v>
      </c>
      <c r="K73" s="3">
        <v>0.7361194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2.1935053521740007</v>
      </c>
      <c r="U73" s="3">
        <v>0.136187902872</v>
      </c>
      <c r="V73" s="3">
        <v>0.4687602993939998</v>
      </c>
      <c r="W73" s="3">
        <v>0.00017425393999999998</v>
      </c>
      <c r="X73" s="3">
        <v>0.015672771550000002</v>
      </c>
      <c r="Y73" s="3">
        <v>0.018451177338</v>
      </c>
      <c r="Z73" s="3">
        <v>0.017474037466</v>
      </c>
      <c r="AA73" s="3">
        <v>0</v>
      </c>
      <c r="AB73" s="3">
        <v>0.004245739900000002</v>
      </c>
      <c r="AC73" s="3">
        <v>0.03906378577000001</v>
      </c>
      <c r="AD73" s="3">
        <v>0.0014589461000000003</v>
      </c>
      <c r="AE73" s="3">
        <v>0</v>
      </c>
      <c r="AF73" s="3">
        <v>0.0024252469999999993</v>
      </c>
      <c r="AG73" s="3">
        <v>0.0009778040000000003</v>
      </c>
      <c r="AH73" s="3">
        <v>0.0008676759999999996</v>
      </c>
      <c r="AI73" s="3">
        <v>0</v>
      </c>
    </row>
    <row r="74" spans="1:35" ht="12.75">
      <c r="A74" s="86">
        <v>13143</v>
      </c>
      <c r="B74" s="48" t="s">
        <v>55</v>
      </c>
      <c r="C74" s="48" t="s">
        <v>113</v>
      </c>
      <c r="D74" s="3">
        <v>0.6814846666666667</v>
      </c>
      <c r="E74" s="3">
        <v>0.29496302</v>
      </c>
      <c r="F74" s="3">
        <v>4.936696933333334</v>
      </c>
      <c r="G74" s="3">
        <v>1.237197102333333</v>
      </c>
      <c r="H74" s="3">
        <v>0.5969508733333334</v>
      </c>
      <c r="I74" s="3">
        <v>2.5608938000000006</v>
      </c>
      <c r="J74" s="3">
        <v>0.4730927666666666</v>
      </c>
      <c r="K74" s="3">
        <v>2.0878043366666663</v>
      </c>
      <c r="L74" s="3">
        <v>0</v>
      </c>
      <c r="M74" s="3">
        <v>0</v>
      </c>
      <c r="N74" s="3">
        <v>1.1183652173913063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3.4196444047619994</v>
      </c>
      <c r="U74" s="3">
        <v>0.2874464094700001</v>
      </c>
      <c r="V74" s="3">
        <v>0.3164747204219999</v>
      </c>
      <c r="W74" s="3">
        <v>0.00029819682</v>
      </c>
      <c r="X74" s="3">
        <v>0.021953512395999998</v>
      </c>
      <c r="Y74" s="3">
        <v>0.021433508758000007</v>
      </c>
      <c r="Z74" s="3">
        <v>0.020563682317999994</v>
      </c>
      <c r="AA74" s="3">
        <v>0</v>
      </c>
      <c r="AB74" s="3">
        <v>0.06175578199999999</v>
      </c>
      <c r="AC74" s="3">
        <v>0.5685441386</v>
      </c>
      <c r="AD74" s="3">
        <v>0.021590345900000012</v>
      </c>
      <c r="AE74" s="3">
        <v>1.0959000000000004E-06</v>
      </c>
      <c r="AF74" s="3">
        <v>0.03560472590000001</v>
      </c>
      <c r="AG74" s="3">
        <v>0.0143041059</v>
      </c>
      <c r="AH74" s="3">
        <v>0.0128716959</v>
      </c>
      <c r="AI74" s="3">
        <v>0</v>
      </c>
    </row>
    <row r="75" spans="1:35" ht="12.75">
      <c r="A75" s="86">
        <v>13145</v>
      </c>
      <c r="B75" s="48" t="s">
        <v>55</v>
      </c>
      <c r="C75" s="48" t="s">
        <v>114</v>
      </c>
      <c r="D75" s="3">
        <v>2.1573378022633336</v>
      </c>
      <c r="E75" s="3">
        <v>0.23539199386333334</v>
      </c>
      <c r="F75" s="3">
        <v>1.6635789895966668</v>
      </c>
      <c r="G75" s="3">
        <v>0.30394572229666666</v>
      </c>
      <c r="H75" s="3">
        <v>0.3899989237966668</v>
      </c>
      <c r="I75" s="3">
        <v>2.584452632456667</v>
      </c>
      <c r="J75" s="3">
        <v>0.6025753219300001</v>
      </c>
      <c r="K75" s="3">
        <v>1.9818879597766665</v>
      </c>
      <c r="L75" s="3">
        <v>0.2336199999999997</v>
      </c>
      <c r="M75" s="3">
        <v>0.54636</v>
      </c>
      <c r="N75" s="3">
        <v>0.03356199999999998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11.620830129688002</v>
      </c>
      <c r="U75" s="3">
        <v>0.7111554764680001</v>
      </c>
      <c r="V75" s="3">
        <v>1.7265615483640002</v>
      </c>
      <c r="W75" s="3">
        <v>0.0008366322939999998</v>
      </c>
      <c r="X75" s="3">
        <v>0.07768897074600001</v>
      </c>
      <c r="Y75" s="3">
        <v>0.09463402846200002</v>
      </c>
      <c r="Z75" s="3">
        <v>0.08983921159599999</v>
      </c>
      <c r="AA75" s="3">
        <v>0</v>
      </c>
      <c r="AB75" s="3">
        <v>0.014391297800000006</v>
      </c>
      <c r="AC75" s="3">
        <v>0.06341936655000001</v>
      </c>
      <c r="AD75" s="3">
        <v>0.0029596969999999994</v>
      </c>
      <c r="AE75" s="3">
        <v>0</v>
      </c>
      <c r="AF75" s="3">
        <v>0.0036671079699999998</v>
      </c>
      <c r="AG75" s="3">
        <v>0.001647414</v>
      </c>
      <c r="AH75" s="3">
        <v>0.0014545180000000006</v>
      </c>
      <c r="AI75" s="3">
        <v>0</v>
      </c>
    </row>
    <row r="76" spans="1:35" ht="12.75">
      <c r="A76" s="86">
        <v>13147</v>
      </c>
      <c r="B76" s="48" t="s">
        <v>55</v>
      </c>
      <c r="C76" s="48" t="s">
        <v>115</v>
      </c>
      <c r="D76" s="3">
        <v>0.6992126666666668</v>
      </c>
      <c r="E76" s="3">
        <v>0.38612035666666666</v>
      </c>
      <c r="F76" s="3">
        <v>1.9832014666666669</v>
      </c>
      <c r="G76" s="3">
        <v>7.782564216333333</v>
      </c>
      <c r="H76" s="3">
        <v>0.8348218136666666</v>
      </c>
      <c r="I76" s="3">
        <v>5.922367266666667</v>
      </c>
      <c r="J76" s="3">
        <v>0.8756885999999998</v>
      </c>
      <c r="K76" s="3">
        <v>5.0466733800000005</v>
      </c>
      <c r="L76" s="3">
        <v>0</v>
      </c>
      <c r="M76" s="3">
        <v>0.32455369565217396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11.26683726677</v>
      </c>
      <c r="U76" s="3">
        <v>0.4735953858560001</v>
      </c>
      <c r="V76" s="3">
        <v>2.4736923530520007</v>
      </c>
      <c r="W76" s="3">
        <v>0.000773013358</v>
      </c>
      <c r="X76" s="3">
        <v>0.041308154674000015</v>
      </c>
      <c r="Y76" s="3">
        <v>0.07687391324599997</v>
      </c>
      <c r="Z76" s="3">
        <v>0.07216878935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</row>
    <row r="77" spans="1:35" ht="12.75">
      <c r="A77" s="86">
        <v>13149</v>
      </c>
      <c r="B77" s="48" t="s">
        <v>55</v>
      </c>
      <c r="C77" s="48" t="s">
        <v>116</v>
      </c>
      <c r="D77" s="3">
        <v>0.8552</v>
      </c>
      <c r="E77" s="3">
        <v>0.08627913333333334</v>
      </c>
      <c r="F77" s="3">
        <v>0.9476666666666667</v>
      </c>
      <c r="G77" s="3">
        <v>1.7962647000000003</v>
      </c>
      <c r="H77" s="3">
        <v>0.13228703333333333</v>
      </c>
      <c r="I77" s="3">
        <v>1.3236873333333332</v>
      </c>
      <c r="J77" s="3">
        <v>0.2875006666666666</v>
      </c>
      <c r="K77" s="3">
        <v>1.0361953000000002</v>
      </c>
      <c r="L77" s="3">
        <v>4.6014554347826095</v>
      </c>
      <c r="M77" s="3">
        <v>45.96700282608697</v>
      </c>
      <c r="N77" s="3">
        <v>0.46275008695652153</v>
      </c>
      <c r="O77" s="3">
        <v>0</v>
      </c>
      <c r="P77" s="3">
        <v>210.61330910869572</v>
      </c>
      <c r="Q77" s="3">
        <v>3.2682363043478246</v>
      </c>
      <c r="R77" s="3">
        <v>1.48737</v>
      </c>
      <c r="S77" s="3">
        <v>1.781120652173914</v>
      </c>
      <c r="T77" s="3">
        <v>5.024635636134</v>
      </c>
      <c r="U77" s="3">
        <v>0.25066474788399995</v>
      </c>
      <c r="V77" s="3">
        <v>1.4301810921319997</v>
      </c>
      <c r="W77" s="3">
        <v>0.0003988282739999999</v>
      </c>
      <c r="X77" s="3">
        <v>0.027484527738000007</v>
      </c>
      <c r="Y77" s="3">
        <v>0.056278676098</v>
      </c>
      <c r="Z77" s="3">
        <v>0.05271456108200002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</row>
    <row r="78" spans="1:35" ht="12.75">
      <c r="A78" s="86">
        <v>13151</v>
      </c>
      <c r="B78" s="48" t="s">
        <v>55</v>
      </c>
      <c r="C78" s="85" t="s">
        <v>15</v>
      </c>
      <c r="D78" s="3">
        <v>2.8333399390386673</v>
      </c>
      <c r="E78" s="90">
        <v>0.5683504642720001</v>
      </c>
      <c r="F78" s="90">
        <v>5.0535475304386654</v>
      </c>
      <c r="G78" s="3">
        <v>0.38385240821200006</v>
      </c>
      <c r="H78" s="3">
        <v>0.987979558212</v>
      </c>
      <c r="I78" s="3">
        <v>13.40440102975333</v>
      </c>
      <c r="J78" s="3">
        <v>2.244832599705333</v>
      </c>
      <c r="K78" s="3">
        <v>11.159655108272</v>
      </c>
      <c r="L78" s="3">
        <v>1.9307021739130448</v>
      </c>
      <c r="M78" s="90">
        <v>6.441906521739125</v>
      </c>
      <c r="N78" s="90">
        <v>1.335001086956519</v>
      </c>
      <c r="O78" s="3">
        <v>0</v>
      </c>
      <c r="P78" s="3">
        <v>0.00024322086956521721</v>
      </c>
      <c r="Q78" s="3">
        <v>0.0010040097826086967</v>
      </c>
      <c r="R78" s="3">
        <v>0.0010040097826086967</v>
      </c>
      <c r="S78" s="3">
        <v>0</v>
      </c>
      <c r="T78" s="3">
        <v>32.172900347096004</v>
      </c>
      <c r="U78" s="90">
        <v>3.6316031196159995</v>
      </c>
      <c r="V78" s="90">
        <v>2.8769469591819985</v>
      </c>
      <c r="W78" s="3">
        <v>0.0031761501819999997</v>
      </c>
      <c r="X78" s="3">
        <v>0.41991409792400003</v>
      </c>
      <c r="Y78" s="3">
        <v>0.38168399189999996</v>
      </c>
      <c r="Z78" s="3">
        <v>0.36721124183399995</v>
      </c>
      <c r="AA78" s="3">
        <v>0</v>
      </c>
      <c r="AB78" s="3">
        <v>0.203170632</v>
      </c>
      <c r="AC78" s="90">
        <v>1.4122264350000004</v>
      </c>
      <c r="AD78" s="90">
        <v>0.0635161837</v>
      </c>
      <c r="AE78" s="3">
        <v>3.0136699999999996E-06</v>
      </c>
      <c r="AF78" s="3">
        <v>0.08215961969999999</v>
      </c>
      <c r="AG78" s="3">
        <v>0.0361437777</v>
      </c>
      <c r="AH78" s="3">
        <v>0.03258778379999999</v>
      </c>
      <c r="AI78" s="3">
        <v>0</v>
      </c>
    </row>
    <row r="79" spans="1:35" ht="12.75">
      <c r="A79" s="86">
        <v>13153</v>
      </c>
      <c r="B79" s="48" t="s">
        <v>55</v>
      </c>
      <c r="C79" s="48" t="s">
        <v>117</v>
      </c>
      <c r="D79" s="3">
        <v>2.43696191571306</v>
      </c>
      <c r="E79" s="3">
        <v>0.45213472828136614</v>
      </c>
      <c r="F79" s="3">
        <v>8.700549322543662</v>
      </c>
      <c r="G79" s="3">
        <v>1.4039678926802739</v>
      </c>
      <c r="H79" s="3">
        <v>0.8074312628879237</v>
      </c>
      <c r="I79" s="3">
        <v>6.92937432705929</v>
      </c>
      <c r="J79" s="3">
        <v>1.2452146222704372</v>
      </c>
      <c r="K79" s="3">
        <v>5.6841684752759</v>
      </c>
      <c r="L79" s="3">
        <v>12.099600108695661</v>
      </c>
      <c r="M79" s="3">
        <v>8.218341760869551</v>
      </c>
      <c r="N79" s="3">
        <v>1.3060703782608705</v>
      </c>
      <c r="O79" s="3">
        <v>0</v>
      </c>
      <c r="P79" s="3">
        <v>3.780302173913046</v>
      </c>
      <c r="Q79" s="3">
        <v>1.8700750163043491</v>
      </c>
      <c r="R79" s="3">
        <v>1.3754184945652193</v>
      </c>
      <c r="S79" s="3">
        <v>0.4946834782608694</v>
      </c>
      <c r="T79" s="3">
        <v>27.818746505212</v>
      </c>
      <c r="U79" s="3">
        <v>2.185520790086</v>
      </c>
      <c r="V79" s="3">
        <v>2.967332970520001</v>
      </c>
      <c r="W79" s="3">
        <v>0.0021807525499999997</v>
      </c>
      <c r="X79" s="3">
        <v>0.23711153394600007</v>
      </c>
      <c r="Y79" s="3">
        <v>0.25089921969600004</v>
      </c>
      <c r="Z79" s="3">
        <v>0.24001359055800012</v>
      </c>
      <c r="AA79" s="3">
        <v>0</v>
      </c>
      <c r="AB79" s="3">
        <v>0.10744376100000003</v>
      </c>
      <c r="AC79" s="3">
        <v>0.9576717442000002</v>
      </c>
      <c r="AD79" s="3">
        <v>0.0420448488</v>
      </c>
      <c r="AE79" s="3">
        <v>2.19177E-06</v>
      </c>
      <c r="AF79" s="3">
        <v>0.055720141799999984</v>
      </c>
      <c r="AG79" s="3">
        <v>0.0243038478</v>
      </c>
      <c r="AH79" s="3">
        <v>0.021905693799999997</v>
      </c>
      <c r="AI79" s="3">
        <v>0</v>
      </c>
    </row>
    <row r="80" spans="1:35" ht="12.75">
      <c r="A80" s="86">
        <v>13155</v>
      </c>
      <c r="B80" s="48" t="s">
        <v>55</v>
      </c>
      <c r="C80" s="48" t="s">
        <v>118</v>
      </c>
      <c r="D80" s="3">
        <v>1.273614729933333</v>
      </c>
      <c r="E80" s="3">
        <v>0.10256496166666666</v>
      </c>
      <c r="F80" s="3">
        <v>0.7931748195333332</v>
      </c>
      <c r="G80" s="3">
        <v>1.124169893436667</v>
      </c>
      <c r="H80" s="3">
        <v>0.18481709047</v>
      </c>
      <c r="I80" s="3">
        <v>4.482350953799999</v>
      </c>
      <c r="J80" s="3">
        <v>0.8808613299333333</v>
      </c>
      <c r="K80" s="3">
        <v>3.601499114366667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3.113120124886001</v>
      </c>
      <c r="U80" s="3">
        <v>0.5347676093540008</v>
      </c>
      <c r="V80" s="3">
        <v>0.5553220707120001</v>
      </c>
      <c r="W80" s="3">
        <v>0.000431952428</v>
      </c>
      <c r="X80" s="3">
        <v>0.05824551913799997</v>
      </c>
      <c r="Y80" s="3">
        <v>0.06622569120400001</v>
      </c>
      <c r="Z80" s="3">
        <v>0.063813153836</v>
      </c>
      <c r="AA80" s="3">
        <v>0</v>
      </c>
      <c r="AB80" s="3">
        <v>0.10999095300000004</v>
      </c>
      <c r="AC80" s="3">
        <v>0.9393372452999995</v>
      </c>
      <c r="AD80" s="3">
        <v>0.03589186779999999</v>
      </c>
      <c r="AE80" s="3">
        <v>2.19177E-06</v>
      </c>
      <c r="AF80" s="3">
        <v>0.05883629180000002</v>
      </c>
      <c r="AG80" s="3">
        <v>0.023718428800000007</v>
      </c>
      <c r="AH80" s="3">
        <v>0.021376728800000005</v>
      </c>
      <c r="AI80" s="3">
        <v>0</v>
      </c>
    </row>
    <row r="81" spans="1:35" ht="12.75">
      <c r="A81" s="86">
        <v>13157</v>
      </c>
      <c r="B81" s="48" t="s">
        <v>55</v>
      </c>
      <c r="C81" s="48" t="s">
        <v>119</v>
      </c>
      <c r="D81" s="3">
        <v>2.26366</v>
      </c>
      <c r="E81" s="3">
        <v>0.6334386666666667</v>
      </c>
      <c r="F81" s="3">
        <v>3.6199643333333333</v>
      </c>
      <c r="G81" s="3">
        <v>12.247359144000002</v>
      </c>
      <c r="H81" s="3">
        <v>1.241914316333333</v>
      </c>
      <c r="I81" s="3">
        <v>6.779297666666667</v>
      </c>
      <c r="J81" s="3">
        <v>1.1907526666666668</v>
      </c>
      <c r="K81" s="3">
        <v>5.588568364666667</v>
      </c>
      <c r="L81" s="3">
        <v>0.8916061956521738</v>
      </c>
      <c r="M81" s="3">
        <v>0.9205718478260873</v>
      </c>
      <c r="N81" s="3">
        <v>0.4077356521739128</v>
      </c>
      <c r="O81" s="3">
        <v>0</v>
      </c>
      <c r="P81" s="3">
        <v>0.003420070652173913</v>
      </c>
      <c r="Q81" s="3">
        <v>0.5545359782608696</v>
      </c>
      <c r="R81" s="3">
        <v>0.2714307608695652</v>
      </c>
      <c r="S81" s="3">
        <v>0.28311010869565256</v>
      </c>
      <c r="T81" s="3">
        <v>13.298543633786004</v>
      </c>
      <c r="U81" s="3">
        <v>1.5471009263459998</v>
      </c>
      <c r="V81" s="3">
        <v>0.9872653497500005</v>
      </c>
      <c r="W81" s="3">
        <v>0.0013464376340000003</v>
      </c>
      <c r="X81" s="3">
        <v>0.16542549158599998</v>
      </c>
      <c r="Y81" s="3">
        <v>0.14726405633600004</v>
      </c>
      <c r="Z81" s="3">
        <v>0.141945306078</v>
      </c>
      <c r="AA81" s="3">
        <v>0</v>
      </c>
      <c r="AB81" s="3">
        <v>0.007278861799999998</v>
      </c>
      <c r="AC81" s="3">
        <v>0.06707530355</v>
      </c>
      <c r="AD81" s="3">
        <v>0.00255182997</v>
      </c>
      <c r="AE81" s="3">
        <v>0</v>
      </c>
      <c r="AF81" s="3">
        <v>0.004188784</v>
      </c>
      <c r="AG81" s="3">
        <v>0.001676403</v>
      </c>
      <c r="AH81" s="3">
        <v>0.001511281</v>
      </c>
      <c r="AI81" s="3">
        <v>0</v>
      </c>
    </row>
    <row r="82" spans="1:35" ht="12.75">
      <c r="A82" s="86">
        <v>13159</v>
      </c>
      <c r="B82" s="48" t="s">
        <v>55</v>
      </c>
      <c r="C82" s="48" t="s">
        <v>120</v>
      </c>
      <c r="D82" s="3">
        <v>1.7694886666666667</v>
      </c>
      <c r="E82" s="3">
        <v>0.16079033333333337</v>
      </c>
      <c r="F82" s="3">
        <v>0.984007</v>
      </c>
      <c r="G82" s="3">
        <v>3.0484519999999993</v>
      </c>
      <c r="H82" s="3">
        <v>0.26902623333333336</v>
      </c>
      <c r="I82" s="3">
        <v>1.6382633333333334</v>
      </c>
      <c r="J82" s="3">
        <v>0.42866766666666667</v>
      </c>
      <c r="K82" s="3">
        <v>1.209618</v>
      </c>
      <c r="L82" s="3">
        <v>4.384101086956516</v>
      </c>
      <c r="M82" s="3">
        <v>0.4283722826086961</v>
      </c>
      <c r="N82" s="3">
        <v>0.909810217391303</v>
      </c>
      <c r="O82" s="3">
        <v>0</v>
      </c>
      <c r="P82" s="3">
        <v>0.0005403520652173915</v>
      </c>
      <c r="Q82" s="3">
        <v>1.5654434782608684</v>
      </c>
      <c r="R82" s="3">
        <v>1.3202282608695652</v>
      </c>
      <c r="S82" s="3">
        <v>0.24518304347826114</v>
      </c>
      <c r="T82" s="3">
        <v>2.5274837727680004</v>
      </c>
      <c r="U82" s="3">
        <v>0.26396260762400003</v>
      </c>
      <c r="V82" s="3">
        <v>0.3549983343059999</v>
      </c>
      <c r="W82" s="3">
        <v>0.00025871113199999997</v>
      </c>
      <c r="X82" s="3">
        <v>0.025672127774</v>
      </c>
      <c r="Y82" s="3">
        <v>0.025103205277999998</v>
      </c>
      <c r="Z82" s="3">
        <v>0.02405772897399999</v>
      </c>
      <c r="AA82" s="3">
        <v>0</v>
      </c>
      <c r="AB82" s="3">
        <v>0.005520273800000002</v>
      </c>
      <c r="AC82" s="3">
        <v>0.050911503669999976</v>
      </c>
      <c r="AD82" s="3">
        <v>0.0019347839999999993</v>
      </c>
      <c r="AE82" s="3">
        <v>0</v>
      </c>
      <c r="AF82" s="3">
        <v>0.0031964560000000003</v>
      </c>
      <c r="AG82" s="3">
        <v>0.0012849579999999997</v>
      </c>
      <c r="AH82" s="3">
        <v>0.0011474100000000002</v>
      </c>
      <c r="AI82" s="3">
        <v>0</v>
      </c>
    </row>
    <row r="83" spans="1:35" ht="12.75">
      <c r="A83" s="86">
        <v>13161</v>
      </c>
      <c r="B83" s="48" t="s">
        <v>55</v>
      </c>
      <c r="C83" s="48" t="s">
        <v>121</v>
      </c>
      <c r="D83" s="3">
        <v>2.4187837299200012</v>
      </c>
      <c r="E83" s="3">
        <v>0.2968432925866667</v>
      </c>
      <c r="F83" s="3">
        <v>1.6941154989199998</v>
      </c>
      <c r="G83" s="3">
        <v>0.5489103093533335</v>
      </c>
      <c r="H83" s="3">
        <v>0.55702973182</v>
      </c>
      <c r="I83" s="3">
        <v>3.1051507977733332</v>
      </c>
      <c r="J83" s="3">
        <v>0.7099757035866666</v>
      </c>
      <c r="K83" s="3">
        <v>2.395164622253333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2.871219300652001</v>
      </c>
      <c r="U83" s="3">
        <v>0.319013855172</v>
      </c>
      <c r="V83" s="3">
        <v>0.3209966815399999</v>
      </c>
      <c r="W83" s="3">
        <v>0.000292916308</v>
      </c>
      <c r="X83" s="3">
        <v>0.030308763938000007</v>
      </c>
      <c r="Y83" s="3">
        <v>0.03159861569999999</v>
      </c>
      <c r="Z83" s="3">
        <v>0.030392331261999993</v>
      </c>
      <c r="AA83" s="3">
        <v>0</v>
      </c>
      <c r="AB83" s="3">
        <v>0.02890293160000001</v>
      </c>
      <c r="AC83" s="3">
        <v>0.11704462531999998</v>
      </c>
      <c r="AD83" s="3">
        <v>0.004919470970000001</v>
      </c>
      <c r="AE83" s="3">
        <v>2.7396999999999996E-07</v>
      </c>
      <c r="AF83" s="3">
        <v>0.007874249969999999</v>
      </c>
      <c r="AG83" s="3">
        <v>0.0031558659699999995</v>
      </c>
      <c r="AH83" s="3">
        <v>0.0028803219700000004</v>
      </c>
      <c r="AI83" s="3">
        <v>0</v>
      </c>
    </row>
    <row r="84" spans="1:35" ht="12.75">
      <c r="A84" s="86">
        <v>13163</v>
      </c>
      <c r="B84" s="48" t="s">
        <v>55</v>
      </c>
      <c r="C84" s="48" t="s">
        <v>122</v>
      </c>
      <c r="D84" s="3">
        <v>1.978891764252</v>
      </c>
      <c r="E84" s="3">
        <v>0.243884393252</v>
      </c>
      <c r="F84" s="3">
        <v>2.0150287251853336</v>
      </c>
      <c r="G84" s="3">
        <v>0.9518587826686666</v>
      </c>
      <c r="H84" s="3">
        <v>0.4466448735520001</v>
      </c>
      <c r="I84" s="3">
        <v>5.769332113173333</v>
      </c>
      <c r="J84" s="3">
        <v>1.0953730605853336</v>
      </c>
      <c r="K84" s="3">
        <v>4.673954594044001</v>
      </c>
      <c r="L84" s="3">
        <v>0.15717902173913045</v>
      </c>
      <c r="M84" s="3">
        <v>0.36228010869565236</v>
      </c>
      <c r="N84" s="3">
        <v>0.010143891304347825</v>
      </c>
      <c r="O84" s="3">
        <v>0</v>
      </c>
      <c r="P84" s="3">
        <v>0.02584165217391304</v>
      </c>
      <c r="Q84" s="3">
        <v>0.6395246739130432</v>
      </c>
      <c r="R84" s="3">
        <v>0.3961016304347826</v>
      </c>
      <c r="S84" s="3">
        <v>0.24342358695652194</v>
      </c>
      <c r="T84" s="3">
        <v>6.156798611479999</v>
      </c>
      <c r="U84" s="3">
        <v>0.6097753148839999</v>
      </c>
      <c r="V84" s="3">
        <v>0.5503882367220001</v>
      </c>
      <c r="W84" s="3">
        <v>0.0005423846260000002</v>
      </c>
      <c r="X84" s="3">
        <v>0.061852089565999975</v>
      </c>
      <c r="Y84" s="3">
        <v>0.06665781904799999</v>
      </c>
      <c r="Z84" s="3">
        <v>0.064136989602</v>
      </c>
      <c r="AA84" s="3">
        <v>0</v>
      </c>
      <c r="AB84" s="3">
        <v>0.03587428100000001</v>
      </c>
      <c r="AC84" s="3">
        <v>0.33012426970000003</v>
      </c>
      <c r="AD84" s="3">
        <v>0.012508583920000003</v>
      </c>
      <c r="AE84" s="3">
        <v>5.479500000000002E-07</v>
      </c>
      <c r="AF84" s="3">
        <v>0.020668821920000004</v>
      </c>
      <c r="AG84" s="3">
        <v>0.008298097950000001</v>
      </c>
      <c r="AH84" s="3">
        <v>0.007498937950000003</v>
      </c>
      <c r="AI84" s="3">
        <v>0</v>
      </c>
    </row>
    <row r="85" spans="1:35" ht="12.75">
      <c r="A85" s="86">
        <v>13165</v>
      </c>
      <c r="B85" s="48" t="s">
        <v>55</v>
      </c>
      <c r="C85" s="48" t="s">
        <v>123</v>
      </c>
      <c r="D85" s="3">
        <v>1.7820072222633332</v>
      </c>
      <c r="E85" s="3">
        <v>0.19314961193000002</v>
      </c>
      <c r="F85" s="3">
        <v>0.8553416312633333</v>
      </c>
      <c r="G85" s="3">
        <v>0.8642146907299999</v>
      </c>
      <c r="H85" s="3">
        <v>0.34984884956333334</v>
      </c>
      <c r="I85" s="3">
        <v>2.29970828379</v>
      </c>
      <c r="J85" s="3">
        <v>0.5488487912633332</v>
      </c>
      <c r="K85" s="3">
        <v>1.75086268893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2.4575779893720013</v>
      </c>
      <c r="U85" s="3">
        <v>0.3417999551119999</v>
      </c>
      <c r="V85" s="3">
        <v>0.32919092296999997</v>
      </c>
      <c r="W85" s="3">
        <v>0.00029727847200000006</v>
      </c>
      <c r="X85" s="3">
        <v>0.03408538691999998</v>
      </c>
      <c r="Y85" s="3">
        <v>0.035758023816</v>
      </c>
      <c r="Z85" s="3">
        <v>0.03442701622199998</v>
      </c>
      <c r="AA85" s="3">
        <v>0</v>
      </c>
      <c r="AB85" s="3">
        <v>0.046337525</v>
      </c>
      <c r="AC85" s="3">
        <v>0.4265394977000001</v>
      </c>
      <c r="AD85" s="3">
        <v>0.016181695919999996</v>
      </c>
      <c r="AE85" s="3">
        <v>8.219199999999998E-07</v>
      </c>
      <c r="AF85" s="3">
        <v>0.026731165900000006</v>
      </c>
      <c r="AG85" s="3">
        <v>0.01075649192</v>
      </c>
      <c r="AH85" s="3">
        <v>0.009681691920000002</v>
      </c>
      <c r="AI85" s="3">
        <v>0</v>
      </c>
    </row>
    <row r="86" spans="1:35" ht="12.75">
      <c r="A86" s="86">
        <v>13167</v>
      </c>
      <c r="B86" s="48" t="s">
        <v>55</v>
      </c>
      <c r="C86" s="48" t="s">
        <v>124</v>
      </c>
      <c r="D86" s="3">
        <v>1.3514293333333331</v>
      </c>
      <c r="E86" s="3">
        <v>0.10752126666666667</v>
      </c>
      <c r="F86" s="3">
        <v>0.8812353333333334</v>
      </c>
      <c r="G86" s="3">
        <v>0.3973215333333335</v>
      </c>
      <c r="H86" s="3">
        <v>0.17219650000000003</v>
      </c>
      <c r="I86" s="3">
        <v>2.715863333333333</v>
      </c>
      <c r="J86" s="3">
        <v>0.5290093333333332</v>
      </c>
      <c r="K86" s="3">
        <v>2.1868699333333335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2.123472440186</v>
      </c>
      <c r="U86" s="3">
        <v>0.19470754257399997</v>
      </c>
      <c r="V86" s="3">
        <v>0.255845640666</v>
      </c>
      <c r="W86" s="3">
        <v>0.00018196342999999995</v>
      </c>
      <c r="X86" s="3">
        <v>0.021072785748</v>
      </c>
      <c r="Y86" s="3">
        <v>0.022633990426</v>
      </c>
      <c r="Z86" s="3">
        <v>0.021732249308000003</v>
      </c>
      <c r="AA86" s="3">
        <v>0</v>
      </c>
      <c r="AB86" s="3">
        <v>0.0033383539</v>
      </c>
      <c r="AC86" s="3">
        <v>0.030926387770000004</v>
      </c>
      <c r="AD86" s="3">
        <v>0.0011504233000000003</v>
      </c>
      <c r="AE86" s="3">
        <v>0</v>
      </c>
      <c r="AF86" s="3">
        <v>0.0019290330000000001</v>
      </c>
      <c r="AG86" s="3">
        <v>0.0007547979999999998</v>
      </c>
      <c r="AH86" s="3">
        <v>0.000672051</v>
      </c>
      <c r="AI86" s="3">
        <v>0</v>
      </c>
    </row>
    <row r="87" spans="1:35" ht="12.75">
      <c r="A87" s="86">
        <v>13169</v>
      </c>
      <c r="B87" s="48" t="s">
        <v>55</v>
      </c>
      <c r="C87" s="48" t="s">
        <v>125</v>
      </c>
      <c r="D87" s="3">
        <v>2.0625926666666663</v>
      </c>
      <c r="E87" s="3">
        <v>0.09893246666666665</v>
      </c>
      <c r="F87" s="3">
        <v>1.9253459999999998</v>
      </c>
      <c r="G87" s="3">
        <v>0.5579042333333333</v>
      </c>
      <c r="H87" s="3">
        <v>0.0887804</v>
      </c>
      <c r="I87" s="3">
        <v>2.35071</v>
      </c>
      <c r="J87" s="3">
        <v>0.5304833333333334</v>
      </c>
      <c r="K87" s="3">
        <v>1.8202233333333333</v>
      </c>
      <c r="L87" s="3">
        <v>0.3487404347826083</v>
      </c>
      <c r="M87" s="3">
        <v>0.2998505434782604</v>
      </c>
      <c r="N87" s="3">
        <v>0.004060427173913048</v>
      </c>
      <c r="O87" s="3">
        <v>0</v>
      </c>
      <c r="P87" s="3">
        <v>0.0005435930434782596</v>
      </c>
      <c r="Q87" s="3">
        <v>0.0037056380434782564</v>
      </c>
      <c r="R87" s="3">
        <v>0.0037056380434782564</v>
      </c>
      <c r="S87" s="3">
        <v>0</v>
      </c>
      <c r="T87" s="3">
        <v>2.9522179367000008</v>
      </c>
      <c r="U87" s="3">
        <v>0.33645962420599973</v>
      </c>
      <c r="V87" s="3">
        <v>0.3275689307759999</v>
      </c>
      <c r="W87" s="3">
        <v>0.00029765367399999995</v>
      </c>
      <c r="X87" s="3">
        <v>0.039981595990000014</v>
      </c>
      <c r="Y87" s="3">
        <v>0.03566929143400001</v>
      </c>
      <c r="Z87" s="3">
        <v>0.03432395241800001</v>
      </c>
      <c r="AA87" s="3">
        <v>0</v>
      </c>
      <c r="AB87" s="3">
        <v>0.09147620100000002</v>
      </c>
      <c r="AC87" s="3">
        <v>0.8276231243000004</v>
      </c>
      <c r="AD87" s="3">
        <v>0.03631420380000001</v>
      </c>
      <c r="AE87" s="3">
        <v>1.917770000000001E-06</v>
      </c>
      <c r="AF87" s="3">
        <v>0.04813846779999998</v>
      </c>
      <c r="AG87" s="3">
        <v>0.02097978379999999</v>
      </c>
      <c r="AH87" s="3">
        <v>0.0189121499</v>
      </c>
      <c r="AI87" s="3">
        <v>0</v>
      </c>
    </row>
    <row r="88" spans="1:35" ht="12.75">
      <c r="A88" s="86">
        <v>13171</v>
      </c>
      <c r="B88" s="48" t="s">
        <v>55</v>
      </c>
      <c r="C88" s="48" t="s">
        <v>126</v>
      </c>
      <c r="D88" s="3">
        <v>0.7141019999999999</v>
      </c>
      <c r="E88" s="3">
        <v>0.20637336666666664</v>
      </c>
      <c r="F88" s="3">
        <v>1.7199550000000001</v>
      </c>
      <c r="G88" s="3">
        <v>1.274876446666666</v>
      </c>
      <c r="H88" s="3">
        <v>0.4151317833333334</v>
      </c>
      <c r="I88" s="3">
        <v>2.0638016666666665</v>
      </c>
      <c r="J88" s="3">
        <v>0.3802096666666667</v>
      </c>
      <c r="K88" s="3">
        <v>1.6835919333333336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2.3459297151240013</v>
      </c>
      <c r="U88" s="3">
        <v>0.263404269968</v>
      </c>
      <c r="V88" s="3">
        <v>0.240355546314</v>
      </c>
      <c r="W88" s="3">
        <v>0.00022917774599999998</v>
      </c>
      <c r="X88" s="3">
        <v>0.028961393201999995</v>
      </c>
      <c r="Y88" s="3">
        <v>0.02764370476000001</v>
      </c>
      <c r="Z88" s="3">
        <v>0.026619528002</v>
      </c>
      <c r="AA88" s="3">
        <v>0</v>
      </c>
      <c r="AB88" s="3">
        <v>0.005126269899999999</v>
      </c>
      <c r="AC88" s="3">
        <v>0.04731072366999999</v>
      </c>
      <c r="AD88" s="3">
        <v>0.0017947700000000004</v>
      </c>
      <c r="AE88" s="3">
        <v>0</v>
      </c>
      <c r="AF88" s="3">
        <v>0.002948760000000001</v>
      </c>
      <c r="AG88" s="3">
        <v>0.0011737139999999997</v>
      </c>
      <c r="AH88" s="3">
        <v>0.0010632920000000002</v>
      </c>
      <c r="AI88" s="3">
        <v>0</v>
      </c>
    </row>
    <row r="89" spans="1:35" ht="12.75">
      <c r="A89" s="86">
        <v>13173</v>
      </c>
      <c r="B89" s="48" t="s">
        <v>55</v>
      </c>
      <c r="C89" s="48" t="s">
        <v>127</v>
      </c>
      <c r="D89" s="3">
        <v>2.584523844753334</v>
      </c>
      <c r="E89" s="3">
        <v>0.07976101142000003</v>
      </c>
      <c r="F89" s="3">
        <v>0.6353557447533332</v>
      </c>
      <c r="G89" s="3">
        <v>0.22090264475333324</v>
      </c>
      <c r="H89" s="3">
        <v>0.056984861419999984</v>
      </c>
      <c r="I89" s="3">
        <v>1.8930455561733335</v>
      </c>
      <c r="J89" s="3">
        <v>0.4920156447533334</v>
      </c>
      <c r="K89" s="3">
        <v>1.4010115447533331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4.493584241284</v>
      </c>
      <c r="U89" s="3">
        <v>0.2132815438780001</v>
      </c>
      <c r="V89" s="3">
        <v>1.4313331719179998</v>
      </c>
      <c r="W89" s="3">
        <v>0.00036414643999999996</v>
      </c>
      <c r="X89" s="3">
        <v>0.022437479806</v>
      </c>
      <c r="Y89" s="3">
        <v>0.047467962528000014</v>
      </c>
      <c r="Z89" s="3">
        <v>0.044518563814</v>
      </c>
      <c r="AA89" s="3">
        <v>0</v>
      </c>
      <c r="AB89" s="3">
        <v>0.014860353599999994</v>
      </c>
      <c r="AC89" s="3">
        <v>0.1368416471</v>
      </c>
      <c r="AD89" s="3">
        <v>0.005188499969999998</v>
      </c>
      <c r="AE89" s="3">
        <v>2.7396999999999996E-07</v>
      </c>
      <c r="AF89" s="3">
        <v>0.00857046297</v>
      </c>
      <c r="AG89" s="3">
        <v>0.00343674897</v>
      </c>
      <c r="AH89" s="3">
        <v>0.0031060319699999996</v>
      </c>
      <c r="AI89" s="3">
        <v>0</v>
      </c>
    </row>
    <row r="90" spans="1:35" ht="12.75">
      <c r="A90" s="86">
        <v>13175</v>
      </c>
      <c r="B90" s="48" t="s">
        <v>55</v>
      </c>
      <c r="C90" s="48" t="s">
        <v>128</v>
      </c>
      <c r="D90" s="3">
        <v>7.902694951093334</v>
      </c>
      <c r="E90" s="3">
        <v>0.80600242656</v>
      </c>
      <c r="F90" s="3">
        <v>5.189173269426666</v>
      </c>
      <c r="G90" s="3">
        <v>1.1116549617799998</v>
      </c>
      <c r="H90" s="3">
        <v>1.3621262121466668</v>
      </c>
      <c r="I90" s="3">
        <v>7.529721187213335</v>
      </c>
      <c r="J90" s="3">
        <v>1.84934238136</v>
      </c>
      <c r="K90" s="3">
        <v>5.680364624053333</v>
      </c>
      <c r="L90" s="3">
        <v>1.5187152173913026</v>
      </c>
      <c r="M90" s="3">
        <v>2.5485336956521705</v>
      </c>
      <c r="N90" s="3">
        <v>1.4482684782608721</v>
      </c>
      <c r="O90" s="3">
        <v>0.0003629357608695647</v>
      </c>
      <c r="P90" s="3">
        <v>4.213717391304351</v>
      </c>
      <c r="Q90" s="3">
        <v>1.4767999999999981</v>
      </c>
      <c r="R90" s="3">
        <v>0.2943305434782605</v>
      </c>
      <c r="S90" s="3">
        <v>1.1825</v>
      </c>
      <c r="T90" s="3">
        <v>10.345508100126</v>
      </c>
      <c r="U90" s="3">
        <v>0.8374179357259998</v>
      </c>
      <c r="V90" s="3">
        <v>1.0370198103300001</v>
      </c>
      <c r="W90" s="3">
        <v>0.000847482802</v>
      </c>
      <c r="X90" s="3">
        <v>0.073892224134</v>
      </c>
      <c r="Y90" s="3">
        <v>0.07834351145399998</v>
      </c>
      <c r="Z90" s="3">
        <v>0.07515316477999999</v>
      </c>
      <c r="AA90" s="3">
        <v>0</v>
      </c>
      <c r="AB90" s="3">
        <v>0.0132287539</v>
      </c>
      <c r="AC90" s="3">
        <v>0.030953784769999996</v>
      </c>
      <c r="AD90" s="3">
        <v>0.0014517933000000002</v>
      </c>
      <c r="AE90" s="3">
        <v>0</v>
      </c>
      <c r="AF90" s="3">
        <v>0.0019290330000000001</v>
      </c>
      <c r="AG90" s="3">
        <v>0.0008095930000000002</v>
      </c>
      <c r="AH90" s="3">
        <v>0.0007268459999999999</v>
      </c>
      <c r="AI90" s="3">
        <v>0</v>
      </c>
    </row>
    <row r="91" spans="1:35" ht="12.75">
      <c r="A91" s="86">
        <v>13177</v>
      </c>
      <c r="B91" s="48" t="s">
        <v>55</v>
      </c>
      <c r="C91" s="48" t="s">
        <v>129</v>
      </c>
      <c r="D91" s="3">
        <v>4.368909694889999</v>
      </c>
      <c r="E91" s="3">
        <v>0.15366472939</v>
      </c>
      <c r="F91" s="3">
        <v>1.6034638711900004</v>
      </c>
      <c r="G91" s="3">
        <v>0.7272825296766668</v>
      </c>
      <c r="H91" s="3">
        <v>0.13741819622333332</v>
      </c>
      <c r="I91" s="3">
        <v>7.798287737446665</v>
      </c>
      <c r="J91" s="3">
        <v>1.5789252088900005</v>
      </c>
      <c r="K91" s="3">
        <v>6.219367528590002</v>
      </c>
      <c r="L91" s="3">
        <v>0</v>
      </c>
      <c r="M91" s="3">
        <v>0</v>
      </c>
      <c r="N91" s="3">
        <v>0.3637000000000007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5.363173274058001</v>
      </c>
      <c r="U91" s="3">
        <v>0.624564078226</v>
      </c>
      <c r="V91" s="3">
        <v>0.7417621007719998</v>
      </c>
      <c r="W91" s="3">
        <v>0.0005522803</v>
      </c>
      <c r="X91" s="3">
        <v>0.070458834496</v>
      </c>
      <c r="Y91" s="3">
        <v>0.07427417455799999</v>
      </c>
      <c r="Z91" s="3">
        <v>0.07142858983000001</v>
      </c>
      <c r="AA91" s="3">
        <v>0</v>
      </c>
      <c r="AB91" s="3">
        <v>0.009282229700000002</v>
      </c>
      <c r="AC91" s="3">
        <v>0.08565903945000002</v>
      </c>
      <c r="AD91" s="3">
        <v>0.00325344197</v>
      </c>
      <c r="AE91" s="3">
        <v>2.7396999999999996E-07</v>
      </c>
      <c r="AF91" s="3">
        <v>0.00534660697</v>
      </c>
      <c r="AG91" s="3">
        <v>0.0021515179699999995</v>
      </c>
      <c r="AH91" s="3">
        <v>0.0019586219700000003</v>
      </c>
      <c r="AI91" s="3">
        <v>0</v>
      </c>
    </row>
    <row r="92" spans="1:35" ht="12.75">
      <c r="A92" s="86">
        <v>13179</v>
      </c>
      <c r="B92" s="48" t="s">
        <v>55</v>
      </c>
      <c r="C92" s="48" t="s">
        <v>130</v>
      </c>
      <c r="D92" s="3">
        <v>3.64889476371</v>
      </c>
      <c r="E92" s="3">
        <v>0.23572289404333333</v>
      </c>
      <c r="F92" s="3">
        <v>4.376011587043333</v>
      </c>
      <c r="G92" s="3">
        <v>0.12824325437666667</v>
      </c>
      <c r="H92" s="3">
        <v>0.3225602530433333</v>
      </c>
      <c r="I92" s="3">
        <v>4.76197308415</v>
      </c>
      <c r="J92" s="3">
        <v>0.9129989403766666</v>
      </c>
      <c r="K92" s="3">
        <v>3.8489856113766665</v>
      </c>
      <c r="L92" s="3">
        <v>151.4</v>
      </c>
      <c r="M92" s="3">
        <v>5.146927173913039</v>
      </c>
      <c r="N92" s="3">
        <v>1.6605684782608692</v>
      </c>
      <c r="O92" s="3">
        <v>0</v>
      </c>
      <c r="P92" s="3">
        <v>0.6443510869565217</v>
      </c>
      <c r="Q92" s="3">
        <v>19.185847826086928</v>
      </c>
      <c r="R92" s="3">
        <v>19.10784782608692</v>
      </c>
      <c r="S92" s="3">
        <v>0.07796103260869576</v>
      </c>
      <c r="T92" s="3">
        <v>10.896753653728002</v>
      </c>
      <c r="U92" s="3">
        <v>0.8651673895540005</v>
      </c>
      <c r="V92" s="3">
        <v>2.3686853215879995</v>
      </c>
      <c r="W92" s="3">
        <v>0.0010447764820000003</v>
      </c>
      <c r="X92" s="3">
        <v>0.09248392865800004</v>
      </c>
      <c r="Y92" s="3">
        <v>0.09428908488200001</v>
      </c>
      <c r="Z92" s="3">
        <v>0.08961852121399999</v>
      </c>
      <c r="AA92" s="3">
        <v>0</v>
      </c>
      <c r="AB92" s="3">
        <v>0.09375557299999998</v>
      </c>
      <c r="AC92" s="3">
        <v>0.8621082683</v>
      </c>
      <c r="AD92" s="3">
        <v>0.0326425848</v>
      </c>
      <c r="AE92" s="3">
        <v>1.917770000000001E-06</v>
      </c>
      <c r="AF92" s="3">
        <v>0.054814527799999985</v>
      </c>
      <c r="AG92" s="3">
        <v>0.021811446800000005</v>
      </c>
      <c r="AH92" s="3">
        <v>0.0196551429</v>
      </c>
      <c r="AI92" s="3">
        <v>0</v>
      </c>
    </row>
    <row r="93" spans="1:35" ht="12.75">
      <c r="A93" s="86">
        <v>13181</v>
      </c>
      <c r="B93" s="48" t="s">
        <v>55</v>
      </c>
      <c r="C93" s="48" t="s">
        <v>131</v>
      </c>
      <c r="D93" s="3">
        <v>0.4856160000000001</v>
      </c>
      <c r="E93" s="3">
        <v>0.04559353333333333</v>
      </c>
      <c r="F93" s="3">
        <v>0.6583383333333334</v>
      </c>
      <c r="G93" s="3">
        <v>0.27393275</v>
      </c>
      <c r="H93" s="3">
        <v>0.06225364666666666</v>
      </c>
      <c r="I93" s="3">
        <v>1.834824</v>
      </c>
      <c r="J93" s="3">
        <v>0.30393766666666666</v>
      </c>
      <c r="K93" s="3">
        <v>1.5308813666666667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11.3338742773</v>
      </c>
      <c r="U93" s="3">
        <v>0.36586888268799994</v>
      </c>
      <c r="V93" s="3">
        <v>3.292395554746</v>
      </c>
      <c r="W93" s="3">
        <v>0.0007986142979999999</v>
      </c>
      <c r="X93" s="3">
        <v>0.036355935982</v>
      </c>
      <c r="Y93" s="3">
        <v>0.07281815246199998</v>
      </c>
      <c r="Z93" s="3">
        <v>0.067821886566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</row>
    <row r="94" spans="1:35" ht="12.75">
      <c r="A94" s="86">
        <v>13183</v>
      </c>
      <c r="B94" s="48" t="s">
        <v>55</v>
      </c>
      <c r="C94" s="48" t="s">
        <v>132</v>
      </c>
      <c r="D94" s="3">
        <v>0.8659466666666666</v>
      </c>
      <c r="E94" s="3">
        <v>0.028577800000000007</v>
      </c>
      <c r="F94" s="3">
        <v>0.5885553333333332</v>
      </c>
      <c r="G94" s="3">
        <v>0.7559852699999998</v>
      </c>
      <c r="H94" s="3">
        <v>0.0038535866666666667</v>
      </c>
      <c r="I94" s="3">
        <v>0.6593326666666667</v>
      </c>
      <c r="J94" s="3">
        <v>0.204104</v>
      </c>
      <c r="K94" s="3">
        <v>0.4552287666666666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1.8583930132739999</v>
      </c>
      <c r="U94" s="3">
        <v>0.16013956760999998</v>
      </c>
      <c r="V94" s="3">
        <v>0.2872278303759999</v>
      </c>
      <c r="W94" s="3">
        <v>0.00016312822399999996</v>
      </c>
      <c r="X94" s="3">
        <v>0.019743361879999994</v>
      </c>
      <c r="Y94" s="3">
        <v>0.018918821028</v>
      </c>
      <c r="Z94" s="3">
        <v>0.018056690941999996</v>
      </c>
      <c r="AA94" s="3">
        <v>0</v>
      </c>
      <c r="AB94" s="3">
        <v>0.03316203900000002</v>
      </c>
      <c r="AC94" s="3">
        <v>0.30474584180000003</v>
      </c>
      <c r="AD94" s="3">
        <v>0.011493603949999995</v>
      </c>
      <c r="AE94" s="3">
        <v>5.479500000000002E-07</v>
      </c>
      <c r="AF94" s="3">
        <v>0.019613271920000005</v>
      </c>
      <c r="AG94" s="3">
        <v>0.007712864949999998</v>
      </c>
      <c r="AH94" s="3">
        <v>0.00696878495</v>
      </c>
      <c r="AI94" s="3">
        <v>0</v>
      </c>
    </row>
    <row r="95" spans="1:35" ht="12.75">
      <c r="A95" s="86">
        <v>13185</v>
      </c>
      <c r="B95" s="48" t="s">
        <v>55</v>
      </c>
      <c r="C95" s="48" t="s">
        <v>133</v>
      </c>
      <c r="D95" s="3">
        <v>3.7514604115566668</v>
      </c>
      <c r="E95" s="3">
        <v>0.8048935278899999</v>
      </c>
      <c r="F95" s="3">
        <v>9.196177202223332</v>
      </c>
      <c r="G95" s="3">
        <v>0.4226229617566667</v>
      </c>
      <c r="H95" s="3">
        <v>1.5457520638233333</v>
      </c>
      <c r="I95" s="3">
        <v>10.103464380446667</v>
      </c>
      <c r="J95" s="3">
        <v>1.7706471838899995</v>
      </c>
      <c r="K95" s="3">
        <v>8.332886528287</v>
      </c>
      <c r="L95" s="3">
        <v>9.294639130434762</v>
      </c>
      <c r="M95" s="3">
        <v>2.926022826086951</v>
      </c>
      <c r="N95" s="3">
        <v>4.84071195652175</v>
      </c>
      <c r="O95" s="3">
        <v>0.07643799999999981</v>
      </c>
      <c r="P95" s="3">
        <v>3.29350217391304</v>
      </c>
      <c r="Q95" s="3">
        <v>1.0794652173913064</v>
      </c>
      <c r="R95" s="3">
        <v>0.899067934782609</v>
      </c>
      <c r="S95" s="3">
        <v>0.18039749999999996</v>
      </c>
      <c r="T95" s="3">
        <v>26.858726980622002</v>
      </c>
      <c r="U95" s="3">
        <v>1.7085118942700013</v>
      </c>
      <c r="V95" s="3">
        <v>3.3757945773800007</v>
      </c>
      <c r="W95" s="3">
        <v>0.00192822236</v>
      </c>
      <c r="X95" s="3">
        <v>0.17093368881799997</v>
      </c>
      <c r="Y95" s="3">
        <v>0.20920639455399992</v>
      </c>
      <c r="Z95" s="3">
        <v>0.19902247090399997</v>
      </c>
      <c r="AA95" s="3">
        <v>0</v>
      </c>
      <c r="AB95" s="3">
        <v>0.125903753</v>
      </c>
      <c r="AC95" s="3">
        <v>0.7968611643999998</v>
      </c>
      <c r="AD95" s="3">
        <v>0.03181213380000002</v>
      </c>
      <c r="AE95" s="3">
        <v>1.917770000000001E-06</v>
      </c>
      <c r="AF95" s="3">
        <v>0.04990723780000002</v>
      </c>
      <c r="AG95" s="3">
        <v>0.0202803699</v>
      </c>
      <c r="AH95" s="3">
        <v>0.018296589899999997</v>
      </c>
      <c r="AI95" s="3">
        <v>0</v>
      </c>
    </row>
    <row r="96" spans="1:35" ht="12.75">
      <c r="A96" s="86">
        <v>13187</v>
      </c>
      <c r="B96" s="48" t="s">
        <v>55</v>
      </c>
      <c r="C96" s="48" t="s">
        <v>134</v>
      </c>
      <c r="D96" s="3">
        <v>0.5593196666666668</v>
      </c>
      <c r="E96" s="3">
        <v>0.14578619999999998</v>
      </c>
      <c r="F96" s="3">
        <v>1.6611079</v>
      </c>
      <c r="G96" s="3">
        <v>2.414599957</v>
      </c>
      <c r="H96" s="3">
        <v>0.2649283716666666</v>
      </c>
      <c r="I96" s="3">
        <v>1.4200658666666666</v>
      </c>
      <c r="J96" s="3">
        <v>0.31271069999999995</v>
      </c>
      <c r="K96" s="3">
        <v>1.1073644866666665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4.606562585755999</v>
      </c>
      <c r="U96" s="3">
        <v>0.425359282634</v>
      </c>
      <c r="V96" s="3">
        <v>0.7616579691880003</v>
      </c>
      <c r="W96" s="3">
        <v>0.0004353996899999999</v>
      </c>
      <c r="X96" s="3">
        <v>0.04681781299199999</v>
      </c>
      <c r="Y96" s="3">
        <v>0.05471875563199999</v>
      </c>
      <c r="Z96" s="3">
        <v>0.052120885432000004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</row>
    <row r="97" spans="1:35" ht="12.75">
      <c r="A97" s="86">
        <v>13189</v>
      </c>
      <c r="B97" s="48" t="s">
        <v>55</v>
      </c>
      <c r="C97" s="48" t="s">
        <v>135</v>
      </c>
      <c r="D97" s="3">
        <v>1.5730408615106668</v>
      </c>
      <c r="E97" s="3">
        <v>0.2992333820106667</v>
      </c>
      <c r="F97" s="3">
        <v>1.9211883785106665</v>
      </c>
      <c r="G97" s="3">
        <v>0.9107764187440003</v>
      </c>
      <c r="H97" s="3">
        <v>0.5708038389773332</v>
      </c>
      <c r="I97" s="3">
        <v>3.3273436903600007</v>
      </c>
      <c r="J97" s="3">
        <v>0.6218845525106665</v>
      </c>
      <c r="K97" s="3">
        <v>2.7054650931026667</v>
      </c>
      <c r="L97" s="3">
        <v>0.4593200000000002</v>
      </c>
      <c r="M97" s="3">
        <v>0.5623799999999992</v>
      </c>
      <c r="N97" s="3">
        <v>0.7409600000000007</v>
      </c>
      <c r="O97" s="3">
        <v>0</v>
      </c>
      <c r="P97" s="3">
        <v>0</v>
      </c>
      <c r="Q97" s="3">
        <v>0.544490000000001</v>
      </c>
      <c r="R97" s="3">
        <v>0.40012000000000053</v>
      </c>
      <c r="S97" s="3">
        <v>0.14437999999999998</v>
      </c>
      <c r="T97" s="3">
        <v>5.5418708893540005</v>
      </c>
      <c r="U97" s="3">
        <v>0.29240664083800005</v>
      </c>
      <c r="V97" s="3">
        <v>1.1280884688080002</v>
      </c>
      <c r="W97" s="3">
        <v>0.00041284046599999997</v>
      </c>
      <c r="X97" s="3">
        <v>0.026275047002000007</v>
      </c>
      <c r="Y97" s="3">
        <v>0.043726430949999985</v>
      </c>
      <c r="Z97" s="3">
        <v>0.041167817354</v>
      </c>
      <c r="AA97" s="3">
        <v>0</v>
      </c>
      <c r="AB97" s="3">
        <v>0.020283843399999998</v>
      </c>
      <c r="AC97" s="3">
        <v>0.18366200090000004</v>
      </c>
      <c r="AD97" s="3">
        <v>0.008024093970000003</v>
      </c>
      <c r="AE97" s="3">
        <v>2.7396999999999996E-07</v>
      </c>
      <c r="AF97" s="3">
        <v>0.010670196949999997</v>
      </c>
      <c r="AG97" s="3">
        <v>0.004610188969999999</v>
      </c>
      <c r="AH97" s="3">
        <v>0.0041690489699999994</v>
      </c>
      <c r="AI97" s="3">
        <v>0</v>
      </c>
    </row>
    <row r="98" spans="1:35" ht="12.75">
      <c r="A98" s="86">
        <v>13191</v>
      </c>
      <c r="B98" s="48" t="s">
        <v>55</v>
      </c>
      <c r="C98" s="48" t="s">
        <v>136</v>
      </c>
      <c r="D98" s="3">
        <v>1.3379668347687967</v>
      </c>
      <c r="E98" s="3">
        <v>0.05465849378519126</v>
      </c>
      <c r="F98" s="3">
        <v>1.446928050615792</v>
      </c>
      <c r="G98" s="3">
        <v>0.23405404345732247</v>
      </c>
      <c r="H98" s="3">
        <v>0.029541683894480874</v>
      </c>
      <c r="I98" s="3">
        <v>3.1492653422183063</v>
      </c>
      <c r="J98" s="3">
        <v>0.5182785331294536</v>
      </c>
      <c r="K98" s="3">
        <v>2.631006930943661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14.438313165868</v>
      </c>
      <c r="U98" s="3">
        <v>0.6014788349039999</v>
      </c>
      <c r="V98" s="3">
        <v>4.8263724944540005</v>
      </c>
      <c r="W98" s="3">
        <v>0.001238429774</v>
      </c>
      <c r="X98" s="3">
        <v>0.05683087917400002</v>
      </c>
      <c r="Y98" s="3">
        <v>0.10150262508999998</v>
      </c>
      <c r="Z98" s="3">
        <v>0.09429362821799997</v>
      </c>
      <c r="AA98" s="3">
        <v>0</v>
      </c>
      <c r="AB98" s="3">
        <v>0.0009487699999999999</v>
      </c>
      <c r="AC98" s="3">
        <v>0.007286</v>
      </c>
      <c r="AD98" s="3">
        <v>0.00020328699999999994</v>
      </c>
      <c r="AE98" s="3">
        <v>0</v>
      </c>
      <c r="AF98" s="3">
        <v>0.0014334099999999998</v>
      </c>
      <c r="AG98" s="3">
        <v>0.0003394499999999999</v>
      </c>
      <c r="AH98" s="3">
        <v>0.0003052030000000001</v>
      </c>
      <c r="AI98" s="3">
        <v>0</v>
      </c>
    </row>
    <row r="99" spans="1:35" ht="12.75">
      <c r="A99" s="86">
        <v>13193</v>
      </c>
      <c r="B99" s="48" t="s">
        <v>55</v>
      </c>
      <c r="C99" s="48" t="s">
        <v>137</v>
      </c>
      <c r="D99" s="3">
        <v>0.9840213333333334</v>
      </c>
      <c r="E99" s="3">
        <v>0.1409252666666667</v>
      </c>
      <c r="F99" s="3">
        <v>1.184966</v>
      </c>
      <c r="G99" s="3">
        <v>4.160504200000001</v>
      </c>
      <c r="H99" s="3">
        <v>0.2663629</v>
      </c>
      <c r="I99" s="3">
        <v>4.1877743333333335</v>
      </c>
      <c r="J99" s="3">
        <v>0.7668783333333333</v>
      </c>
      <c r="K99" s="3">
        <v>3.4208996333333332</v>
      </c>
      <c r="L99" s="3">
        <v>3.7796999999999956</v>
      </c>
      <c r="M99" s="3">
        <v>2.6433000000000035</v>
      </c>
      <c r="N99" s="3">
        <v>1.1441999999999988</v>
      </c>
      <c r="O99" s="3">
        <v>0</v>
      </c>
      <c r="P99" s="3">
        <v>0.5057499999999995</v>
      </c>
      <c r="Q99" s="3">
        <v>0.48814000000000074</v>
      </c>
      <c r="R99" s="3">
        <v>0.4061599999999999</v>
      </c>
      <c r="S99" s="3">
        <v>0.08197299999999985</v>
      </c>
      <c r="T99" s="3">
        <v>2.534265771742001</v>
      </c>
      <c r="U99" s="3">
        <v>0.4025757530119999</v>
      </c>
      <c r="V99" s="3">
        <v>0.333643127258</v>
      </c>
      <c r="W99" s="3">
        <v>0.00032610199799999994</v>
      </c>
      <c r="X99" s="3">
        <v>0.04136614925799998</v>
      </c>
      <c r="Y99" s="3">
        <v>0.04547486573800002</v>
      </c>
      <c r="Z99" s="3">
        <v>0.043888180626</v>
      </c>
      <c r="AA99" s="3">
        <v>0</v>
      </c>
      <c r="AB99" s="3">
        <v>0.098645767</v>
      </c>
      <c r="AC99" s="3">
        <v>0.9077735563000003</v>
      </c>
      <c r="AD99" s="3">
        <v>0.0344666078</v>
      </c>
      <c r="AE99" s="3">
        <v>1.917770000000001E-06</v>
      </c>
      <c r="AF99" s="3">
        <v>0.056880051800000005</v>
      </c>
      <c r="AG99" s="3">
        <v>0.022881283799999992</v>
      </c>
      <c r="AH99" s="3">
        <v>0.0206221338</v>
      </c>
      <c r="AI99" s="3">
        <v>0</v>
      </c>
    </row>
    <row r="100" spans="1:35" ht="12.75">
      <c r="A100" s="86">
        <v>13195</v>
      </c>
      <c r="B100" s="48" t="s">
        <v>55</v>
      </c>
      <c r="C100" s="48" t="s">
        <v>138</v>
      </c>
      <c r="D100" s="3">
        <v>0.9775095611166668</v>
      </c>
      <c r="E100" s="3">
        <v>0.4136151557166667</v>
      </c>
      <c r="F100" s="3">
        <v>1.601298325483333</v>
      </c>
      <c r="G100" s="3">
        <v>10.13609522535</v>
      </c>
      <c r="H100" s="3">
        <v>0.86531305133</v>
      </c>
      <c r="I100" s="3">
        <v>5.472299781729999</v>
      </c>
      <c r="J100" s="3">
        <v>0.8639687236833334</v>
      </c>
      <c r="K100" s="3">
        <v>4.608341754239999</v>
      </c>
      <c r="L100" s="3">
        <v>2.2852076086956545</v>
      </c>
      <c r="M100" s="3">
        <v>8.441015217391307</v>
      </c>
      <c r="N100" s="3">
        <v>0.7841007608695654</v>
      </c>
      <c r="O100" s="3">
        <v>0</v>
      </c>
      <c r="P100" s="3">
        <v>0</v>
      </c>
      <c r="Q100" s="3">
        <v>0.014248402173913063</v>
      </c>
      <c r="R100" s="3">
        <v>0.013991391304347832</v>
      </c>
      <c r="S100" s="3">
        <v>0.0002575299999999998</v>
      </c>
      <c r="T100" s="3">
        <v>3.223230396104</v>
      </c>
      <c r="U100" s="3">
        <v>0.2339054802979998</v>
      </c>
      <c r="V100" s="3">
        <v>0.30831311417399987</v>
      </c>
      <c r="W100" s="3">
        <v>0.00022985544199999994</v>
      </c>
      <c r="X100" s="3">
        <v>0.024757541353999987</v>
      </c>
      <c r="Y100" s="3">
        <v>0.025555280563999985</v>
      </c>
      <c r="Z100" s="3">
        <v>0.02454481695199999</v>
      </c>
      <c r="AA100" s="3">
        <v>0</v>
      </c>
      <c r="AB100" s="3">
        <v>0.037786019</v>
      </c>
      <c r="AC100" s="3">
        <v>0.3478539657</v>
      </c>
      <c r="AD100" s="3">
        <v>0.013181933919999998</v>
      </c>
      <c r="AE100" s="3">
        <v>5.479500000000002E-07</v>
      </c>
      <c r="AF100" s="3">
        <v>0.021798121920000007</v>
      </c>
      <c r="AG100" s="3">
        <v>0.008772567950000002</v>
      </c>
      <c r="AH100" s="3">
        <v>0.007890657950000003</v>
      </c>
      <c r="AI100" s="3">
        <v>0</v>
      </c>
    </row>
    <row r="101" spans="1:35" ht="12.75">
      <c r="A101" s="86">
        <v>13197</v>
      </c>
      <c r="B101" s="48" t="s">
        <v>55</v>
      </c>
      <c r="C101" s="48" t="s">
        <v>139</v>
      </c>
      <c r="D101" s="3">
        <v>1.470679744252</v>
      </c>
      <c r="E101" s="3">
        <v>0.24908110791866664</v>
      </c>
      <c r="F101" s="3">
        <v>1.156889576252</v>
      </c>
      <c r="G101" s="3">
        <v>0.8065889707520002</v>
      </c>
      <c r="H101" s="3">
        <v>0.506210888552</v>
      </c>
      <c r="I101" s="3">
        <v>1.22095731284</v>
      </c>
      <c r="J101" s="3">
        <v>0.35327200758533334</v>
      </c>
      <c r="K101" s="3">
        <v>0.8676958319186667</v>
      </c>
      <c r="L101" s="3">
        <v>0.013918000000000012</v>
      </c>
      <c r="M101" s="3">
        <v>0.008849299999999982</v>
      </c>
      <c r="N101" s="3">
        <v>0.5048400000000008</v>
      </c>
      <c r="O101" s="3">
        <v>0</v>
      </c>
      <c r="P101" s="3">
        <v>0.0005671199999999993</v>
      </c>
      <c r="Q101" s="3">
        <v>0.07491000000000002</v>
      </c>
      <c r="R101" s="3">
        <v>0.04700799999999996</v>
      </c>
      <c r="S101" s="3">
        <v>0.027900999999999964</v>
      </c>
      <c r="T101" s="3">
        <v>4.20859266846</v>
      </c>
      <c r="U101" s="3">
        <v>0.18931619697999996</v>
      </c>
      <c r="V101" s="3">
        <v>0.30379781360800007</v>
      </c>
      <c r="W101" s="3">
        <v>0.00022052532199999997</v>
      </c>
      <c r="X101" s="3">
        <v>0.017007402026</v>
      </c>
      <c r="Y101" s="3">
        <v>0.020516842458000003</v>
      </c>
      <c r="Z101" s="3">
        <v>0.019546365565999996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</row>
    <row r="102" spans="1:35" ht="12.75">
      <c r="A102" s="86">
        <v>13199</v>
      </c>
      <c r="B102" s="48" t="s">
        <v>55</v>
      </c>
      <c r="C102" s="48" t="s">
        <v>140</v>
      </c>
      <c r="D102" s="3">
        <v>1.76910619698</v>
      </c>
      <c r="E102" s="3">
        <v>0.3210846499133333</v>
      </c>
      <c r="F102" s="3">
        <v>2.557066798313333</v>
      </c>
      <c r="G102" s="3">
        <v>0.5755022880466667</v>
      </c>
      <c r="H102" s="3">
        <v>0.6071086125466666</v>
      </c>
      <c r="I102" s="3">
        <v>3.4630403538866665</v>
      </c>
      <c r="J102" s="3">
        <v>0.6859625226466667</v>
      </c>
      <c r="K102" s="3">
        <v>2.77708950136</v>
      </c>
      <c r="L102" s="3">
        <v>4.025838043478265</v>
      </c>
      <c r="M102" s="3">
        <v>0.48343336956521654</v>
      </c>
      <c r="N102" s="3">
        <v>1.0312021739130421</v>
      </c>
      <c r="O102" s="3">
        <v>0</v>
      </c>
      <c r="P102" s="3">
        <v>0.008194478260869555</v>
      </c>
      <c r="Q102" s="3">
        <v>0.6742951086956517</v>
      </c>
      <c r="R102" s="3">
        <v>0.49353684782608764</v>
      </c>
      <c r="S102" s="3">
        <v>0.1807582608695652</v>
      </c>
      <c r="T102" s="3">
        <v>3.452809493402</v>
      </c>
      <c r="U102" s="3">
        <v>0.3610474897699999</v>
      </c>
      <c r="V102" s="3">
        <v>0.3692688909819999</v>
      </c>
      <c r="W102" s="3">
        <v>0.000340555356</v>
      </c>
      <c r="X102" s="3">
        <v>0.03548887526000003</v>
      </c>
      <c r="Y102" s="3">
        <v>0.03315101651399999</v>
      </c>
      <c r="Z102" s="3">
        <v>0.03185306325199999</v>
      </c>
      <c r="AA102" s="3">
        <v>0</v>
      </c>
      <c r="AB102" s="3">
        <v>0.10343803700000004</v>
      </c>
      <c r="AC102" s="3">
        <v>0.9519025701999998</v>
      </c>
      <c r="AD102" s="3">
        <v>0.03614924779999999</v>
      </c>
      <c r="AE102" s="3">
        <v>2.19177E-06</v>
      </c>
      <c r="AF102" s="3">
        <v>0.05966294179999999</v>
      </c>
      <c r="AG102" s="3">
        <v>0.023999207799999995</v>
      </c>
      <c r="AH102" s="3">
        <v>0.021628963800000005</v>
      </c>
      <c r="AI102" s="3">
        <v>0</v>
      </c>
    </row>
    <row r="103" spans="1:35" ht="12.75">
      <c r="A103" s="86">
        <v>13201</v>
      </c>
      <c r="B103" s="48" t="s">
        <v>55</v>
      </c>
      <c r="C103" s="48" t="s">
        <v>141</v>
      </c>
      <c r="D103" s="3">
        <v>1.4887502557053336</v>
      </c>
      <c r="E103" s="3">
        <v>0.03782586570533332</v>
      </c>
      <c r="F103" s="3">
        <v>0.6257259217053334</v>
      </c>
      <c r="G103" s="3">
        <v>1.1540848313386665</v>
      </c>
      <c r="H103" s="3">
        <v>0.009251145438666666</v>
      </c>
      <c r="I103" s="3">
        <v>5.463100518086667</v>
      </c>
      <c r="J103" s="3">
        <v>1.0422449457053333</v>
      </c>
      <c r="K103" s="3">
        <v>4.420845099038667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1.273136553256</v>
      </c>
      <c r="U103" s="3">
        <v>0.41973351282599997</v>
      </c>
      <c r="V103" s="3">
        <v>0.16011648386400001</v>
      </c>
      <c r="W103" s="3">
        <v>0.00028403615</v>
      </c>
      <c r="X103" s="3">
        <v>0.047050541344</v>
      </c>
      <c r="Y103" s="3">
        <v>0.050756420566</v>
      </c>
      <c r="Z103" s="3">
        <v>0.049142563788000006</v>
      </c>
      <c r="AA103" s="3">
        <v>0</v>
      </c>
      <c r="AB103" s="3">
        <v>0</v>
      </c>
      <c r="AC103" s="3">
        <v>0</v>
      </c>
      <c r="AD103" s="3">
        <v>0</v>
      </c>
      <c r="AE103" s="3">
        <v>0</v>
      </c>
      <c r="AF103" s="3">
        <v>0</v>
      </c>
      <c r="AG103" s="3">
        <v>0</v>
      </c>
      <c r="AH103" s="3">
        <v>0</v>
      </c>
      <c r="AI103" s="3">
        <v>0</v>
      </c>
    </row>
    <row r="104" spans="1:35" ht="12.75">
      <c r="A104" s="86">
        <v>13205</v>
      </c>
      <c r="B104" s="48" t="s">
        <v>55</v>
      </c>
      <c r="C104" s="48" t="s">
        <v>142</v>
      </c>
      <c r="D104" s="3">
        <v>9.726868774346666</v>
      </c>
      <c r="E104" s="3">
        <v>0.6700568834533335</v>
      </c>
      <c r="F104" s="3">
        <v>2.6899735500100004</v>
      </c>
      <c r="G104" s="3">
        <v>6.5777232428399985</v>
      </c>
      <c r="H104" s="3">
        <v>1.0097824329399998</v>
      </c>
      <c r="I104" s="3">
        <v>9.099103990956667</v>
      </c>
      <c r="J104" s="3">
        <v>2.27021023128</v>
      </c>
      <c r="K104" s="3">
        <v>6.828909930320001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7.050599879526</v>
      </c>
      <c r="U104" s="3">
        <v>0.8658325821739998</v>
      </c>
      <c r="V104" s="3">
        <v>1.4193425322840005</v>
      </c>
      <c r="W104" s="3">
        <v>0.0008065017679999998</v>
      </c>
      <c r="X104" s="3">
        <v>0.088828659178</v>
      </c>
      <c r="Y104" s="3">
        <v>0.12173660224599998</v>
      </c>
      <c r="Z104" s="3">
        <v>0.11631000781600001</v>
      </c>
      <c r="AA104" s="3">
        <v>0</v>
      </c>
      <c r="AB104" s="3">
        <v>0.0046027</v>
      </c>
      <c r="AC104" s="3">
        <v>2.739700000000001E-05</v>
      </c>
      <c r="AD104" s="3">
        <v>0.00013699</v>
      </c>
      <c r="AE104" s="3">
        <v>0</v>
      </c>
      <c r="AF104" s="3">
        <v>0</v>
      </c>
      <c r="AG104" s="3">
        <v>5.479499999999998E-05</v>
      </c>
      <c r="AH104" s="3">
        <v>5.479499999999998E-05</v>
      </c>
      <c r="AI104" s="3">
        <v>0</v>
      </c>
    </row>
    <row r="105" spans="1:35" ht="12.75">
      <c r="A105" s="86">
        <v>13207</v>
      </c>
      <c r="B105" s="48" t="s">
        <v>55</v>
      </c>
      <c r="C105" s="48" t="s">
        <v>143</v>
      </c>
      <c r="D105" s="3">
        <v>1.7183935335233333</v>
      </c>
      <c r="E105" s="3">
        <v>0.11110907129000001</v>
      </c>
      <c r="F105" s="3">
        <v>1.839146316856666</v>
      </c>
      <c r="G105" s="3">
        <v>2.3392488179233335</v>
      </c>
      <c r="H105" s="3">
        <v>0.12329931225666667</v>
      </c>
      <c r="I105" s="3">
        <v>1.8779820777133331</v>
      </c>
      <c r="J105" s="3">
        <v>0.4434728068566667</v>
      </c>
      <c r="K105" s="3">
        <v>1.43450253497</v>
      </c>
      <c r="L105" s="3">
        <v>7.420923913043482</v>
      </c>
      <c r="M105" s="3">
        <v>78.57277173913042</v>
      </c>
      <c r="N105" s="3">
        <v>1.0386292391304348</v>
      </c>
      <c r="O105" s="3">
        <v>0</v>
      </c>
      <c r="P105" s="3">
        <v>248.57652173913033</v>
      </c>
      <c r="Q105" s="3">
        <v>1.7637010869565206</v>
      </c>
      <c r="R105" s="3">
        <v>0.7634972826086954</v>
      </c>
      <c r="S105" s="3">
        <v>1.000723804347827</v>
      </c>
      <c r="T105" s="3">
        <v>4.923794651862</v>
      </c>
      <c r="U105" s="3">
        <v>0.3063947438799999</v>
      </c>
      <c r="V105" s="3">
        <v>0.8648815690360001</v>
      </c>
      <c r="W105" s="3">
        <v>0.00037048526000000003</v>
      </c>
      <c r="X105" s="3">
        <v>0.03438085021399999</v>
      </c>
      <c r="Y105" s="3">
        <v>0.04617845035200002</v>
      </c>
      <c r="Z105" s="3">
        <v>0.043734273744000005</v>
      </c>
      <c r="AA105" s="3">
        <v>0</v>
      </c>
      <c r="AB105" s="3">
        <v>0.106744033</v>
      </c>
      <c r="AC105" s="3">
        <v>0.9824153132000002</v>
      </c>
      <c r="AD105" s="3">
        <v>0.0372991018</v>
      </c>
      <c r="AE105" s="3">
        <v>2.19177E-06</v>
      </c>
      <c r="AF105" s="3">
        <v>0.061564181800000006</v>
      </c>
      <c r="AG105" s="3">
        <v>0.024753997799999997</v>
      </c>
      <c r="AH105" s="3">
        <v>0.022301203800000002</v>
      </c>
      <c r="AI105" s="3">
        <v>0</v>
      </c>
    </row>
    <row r="106" spans="1:35" ht="12.75">
      <c r="A106" s="86">
        <v>13209</v>
      </c>
      <c r="B106" s="48" t="s">
        <v>55</v>
      </c>
      <c r="C106" s="48" t="s">
        <v>144</v>
      </c>
      <c r="D106" s="3">
        <v>0.7769071780866666</v>
      </c>
      <c r="E106" s="3">
        <v>0.04366494808666666</v>
      </c>
      <c r="F106" s="3">
        <v>0.7035102280866666</v>
      </c>
      <c r="G106" s="3">
        <v>0.38959069508666666</v>
      </c>
      <c r="H106" s="3">
        <v>0.05814286308666667</v>
      </c>
      <c r="I106" s="3">
        <v>2.028082889506667</v>
      </c>
      <c r="J106" s="3">
        <v>0.38144527808666673</v>
      </c>
      <c r="K106" s="3">
        <v>1.6466216847533333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4.141185453477999</v>
      </c>
      <c r="U106" s="3">
        <v>0.20578537783799997</v>
      </c>
      <c r="V106" s="3">
        <v>0.400716674108</v>
      </c>
      <c r="W106" s="3">
        <v>0.00023314097799999998</v>
      </c>
      <c r="X106" s="3">
        <v>0.021908924236</v>
      </c>
      <c r="Y106" s="3">
        <v>0.026039386778000006</v>
      </c>
      <c r="Z106" s="3">
        <v>0.024814637832</v>
      </c>
      <c r="AA106" s="3">
        <v>0</v>
      </c>
      <c r="AB106" s="3">
        <v>0.0005421899999999999</v>
      </c>
      <c r="AC106" s="3">
        <v>0.004202159999999998</v>
      </c>
      <c r="AD106" s="3">
        <v>0.00013561699999999996</v>
      </c>
      <c r="AE106" s="3">
        <v>0</v>
      </c>
      <c r="AF106" s="3">
        <v>0.0008191799999999999</v>
      </c>
      <c r="AG106" s="3">
        <v>0.000169317</v>
      </c>
      <c r="AH106" s="3">
        <v>0.000169317</v>
      </c>
      <c r="AI106" s="3">
        <v>0</v>
      </c>
    </row>
    <row r="107" spans="1:35" ht="12.75">
      <c r="A107" s="86">
        <v>13211</v>
      </c>
      <c r="B107" s="48" t="s">
        <v>55</v>
      </c>
      <c r="C107" s="48" t="s">
        <v>145</v>
      </c>
      <c r="D107" s="3">
        <v>2.0045456390386667</v>
      </c>
      <c r="E107" s="3">
        <v>0.2580245997053333</v>
      </c>
      <c r="F107" s="3">
        <v>1.768266599038667</v>
      </c>
      <c r="G107" s="3">
        <v>3.864270498105334</v>
      </c>
      <c r="H107" s="3">
        <v>0.4463547653386668</v>
      </c>
      <c r="I107" s="3">
        <v>2.843900545086667</v>
      </c>
      <c r="J107" s="3">
        <v>0.5923135990386666</v>
      </c>
      <c r="K107" s="3">
        <v>2.251571232372</v>
      </c>
      <c r="L107" s="3">
        <v>2.202100000000001</v>
      </c>
      <c r="M107" s="3">
        <v>0.24325999999999964</v>
      </c>
      <c r="N107" s="3">
        <v>0.33893000000000056</v>
      </c>
      <c r="O107" s="3">
        <v>0</v>
      </c>
      <c r="P107" s="3">
        <v>0.01213699999999999</v>
      </c>
      <c r="Q107" s="3">
        <v>0.9454576086956523</v>
      </c>
      <c r="R107" s="3">
        <v>0.6580599999999999</v>
      </c>
      <c r="S107" s="3">
        <v>0.2874230434782604</v>
      </c>
      <c r="T107" s="3">
        <v>4.693114283406001</v>
      </c>
      <c r="U107" s="3">
        <v>0.47822025329600015</v>
      </c>
      <c r="V107" s="3">
        <v>1.021147769586</v>
      </c>
      <c r="W107" s="3">
        <v>0.0005086986160000001</v>
      </c>
      <c r="X107" s="3">
        <v>0.04817047952</v>
      </c>
      <c r="Y107" s="3">
        <v>0.06141280099200001</v>
      </c>
      <c r="Z107" s="3">
        <v>0.058410351195999986</v>
      </c>
      <c r="AA107" s="3">
        <v>0</v>
      </c>
      <c r="AB107" s="3">
        <v>0.036243181200000016</v>
      </c>
      <c r="AC107" s="3">
        <v>0.24260342180000005</v>
      </c>
      <c r="AD107" s="3">
        <v>0.009527675950000005</v>
      </c>
      <c r="AE107" s="3">
        <v>5.479500000000002E-07</v>
      </c>
      <c r="AF107" s="3">
        <v>0.015184766950000005</v>
      </c>
      <c r="AG107" s="3">
        <v>0.00622821795</v>
      </c>
      <c r="AH107" s="3">
        <v>0.005621957950000001</v>
      </c>
      <c r="AI107" s="3">
        <v>0</v>
      </c>
    </row>
    <row r="108" spans="1:35" ht="12.75">
      <c r="A108" s="86">
        <v>13213</v>
      </c>
      <c r="B108" s="48" t="s">
        <v>55</v>
      </c>
      <c r="C108" s="48" t="s">
        <v>146</v>
      </c>
      <c r="D108" s="3">
        <v>1.984707002287</v>
      </c>
      <c r="E108" s="3">
        <v>0.8788628519536666</v>
      </c>
      <c r="F108" s="3">
        <v>2.681399525620333</v>
      </c>
      <c r="G108" s="3">
        <v>2.0502356619536672</v>
      </c>
      <c r="H108" s="3">
        <v>1.8991402782870002</v>
      </c>
      <c r="I108" s="3">
        <v>4.252342091241</v>
      </c>
      <c r="J108" s="3">
        <v>0.8974872456203334</v>
      </c>
      <c r="K108" s="3">
        <v>3.3548741539536673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8.073563660936001</v>
      </c>
      <c r="U108" s="3">
        <v>0.5759645008219997</v>
      </c>
      <c r="V108" s="3">
        <v>0.6884939352460002</v>
      </c>
      <c r="W108" s="3">
        <v>0.0006110256819999999</v>
      </c>
      <c r="X108" s="3">
        <v>0.04665841150199994</v>
      </c>
      <c r="Y108" s="3">
        <v>0.047327463230000005</v>
      </c>
      <c r="Z108" s="3">
        <v>0.04531556571800001</v>
      </c>
      <c r="AA108" s="3">
        <v>0</v>
      </c>
      <c r="AB108" s="3">
        <v>0.09497847100000004</v>
      </c>
      <c r="AC108" s="3">
        <v>0.8741801643000001</v>
      </c>
      <c r="AD108" s="3">
        <v>0.033204297800000004</v>
      </c>
      <c r="AE108" s="3">
        <v>1.917770000000001E-06</v>
      </c>
      <c r="AF108" s="3">
        <v>0.054785447800000026</v>
      </c>
      <c r="AG108" s="3">
        <v>0.022016123800000006</v>
      </c>
      <c r="AH108" s="3">
        <v>0.0198662438</v>
      </c>
      <c r="AI108" s="3">
        <v>0</v>
      </c>
    </row>
    <row r="109" spans="1:35" ht="12.75">
      <c r="A109" s="86">
        <v>13215</v>
      </c>
      <c r="B109" s="48" t="s">
        <v>55</v>
      </c>
      <c r="C109" s="48" t="s">
        <v>147</v>
      </c>
      <c r="D109" s="3">
        <v>1.854701633333333</v>
      </c>
      <c r="E109" s="3">
        <v>2.051174643333333</v>
      </c>
      <c r="F109" s="3">
        <v>19.173725283333336</v>
      </c>
      <c r="G109" s="3">
        <v>0.124384956</v>
      </c>
      <c r="H109" s="3">
        <v>4.516761235</v>
      </c>
      <c r="I109" s="3">
        <v>1.668297233333334</v>
      </c>
      <c r="J109" s="3">
        <v>0.5581579133333332</v>
      </c>
      <c r="K109" s="3">
        <v>1.1101413196666667</v>
      </c>
      <c r="L109" s="3">
        <v>0.8814364130434782</v>
      </c>
      <c r="M109" s="3">
        <v>0.05492631521739133</v>
      </c>
      <c r="N109" s="3">
        <v>0.5082480434782609</v>
      </c>
      <c r="O109" s="3">
        <v>0</v>
      </c>
      <c r="P109" s="3">
        <v>8.928802173913044E-05</v>
      </c>
      <c r="Q109" s="3">
        <v>0.5509839130434789</v>
      </c>
      <c r="R109" s="3">
        <v>0.26561673913043454</v>
      </c>
      <c r="S109" s="3">
        <v>0.28536717391304356</v>
      </c>
      <c r="T109" s="3">
        <v>33.884789952377986</v>
      </c>
      <c r="U109" s="3">
        <v>2.6918440991120005</v>
      </c>
      <c r="V109" s="3">
        <v>2.618449600878001</v>
      </c>
      <c r="W109" s="3">
        <v>0.002666341342000001</v>
      </c>
      <c r="X109" s="3">
        <v>0.2560708768820001</v>
      </c>
      <c r="Y109" s="3">
        <v>0.23511990370599994</v>
      </c>
      <c r="Z109" s="3">
        <v>0.22601066154199995</v>
      </c>
      <c r="AA109" s="3">
        <v>0</v>
      </c>
      <c r="AB109" s="3">
        <v>0.19072073699999995</v>
      </c>
      <c r="AC109" s="3">
        <v>0.35803001379999994</v>
      </c>
      <c r="AD109" s="3">
        <v>0.027343669949999986</v>
      </c>
      <c r="AE109" s="3">
        <v>5.479500000000002E-07</v>
      </c>
      <c r="AF109" s="3">
        <v>0.02318116892</v>
      </c>
      <c r="AG109" s="3">
        <v>0.017246037950000008</v>
      </c>
      <c r="AH109" s="3">
        <v>0.016269277949999997</v>
      </c>
      <c r="AI109" s="3">
        <v>0</v>
      </c>
    </row>
    <row r="110" spans="1:35" ht="12.75">
      <c r="A110" s="86">
        <v>13217</v>
      </c>
      <c r="B110" s="48" t="s">
        <v>55</v>
      </c>
      <c r="C110" s="84" t="s">
        <v>22</v>
      </c>
      <c r="D110" s="3">
        <v>3.759440375705333</v>
      </c>
      <c r="E110" s="89">
        <v>0.7785149310386668</v>
      </c>
      <c r="F110" s="89">
        <v>5.161626932371999</v>
      </c>
      <c r="G110" s="3">
        <v>0.654642368572</v>
      </c>
      <c r="H110" s="3">
        <v>1.4580358973053333</v>
      </c>
      <c r="I110" s="3">
        <v>8.982463853086665</v>
      </c>
      <c r="J110" s="3">
        <v>1.6467936137053334</v>
      </c>
      <c r="K110" s="3">
        <v>7.335654232371999</v>
      </c>
      <c r="L110" s="3">
        <v>0.0025662239130434823</v>
      </c>
      <c r="M110" s="89">
        <v>0.003100679347826086</v>
      </c>
      <c r="N110" s="89">
        <v>2.0143999999999975</v>
      </c>
      <c r="O110" s="3">
        <v>0</v>
      </c>
      <c r="P110" s="3">
        <v>5.196636956521737E-05</v>
      </c>
      <c r="Q110" s="3">
        <v>0.023826793478260874</v>
      </c>
      <c r="R110" s="3">
        <v>0.017188445652173902</v>
      </c>
      <c r="S110" s="3">
        <v>0.0066383130434782495</v>
      </c>
      <c r="T110" s="3">
        <v>16.443321904398005</v>
      </c>
      <c r="U110" s="89">
        <v>1.9539499784260002</v>
      </c>
      <c r="V110" s="89">
        <v>1.3345058536560002</v>
      </c>
      <c r="W110" s="3">
        <v>0.001728868148</v>
      </c>
      <c r="X110" s="3">
        <v>0.20281577523999988</v>
      </c>
      <c r="Y110" s="3">
        <v>0.17865374731199996</v>
      </c>
      <c r="Z110" s="3">
        <v>0.17213863873799998</v>
      </c>
      <c r="AA110" s="3">
        <v>0</v>
      </c>
      <c r="AB110" s="3">
        <v>0.2629987855000001</v>
      </c>
      <c r="AC110" s="89">
        <v>0.161524921</v>
      </c>
      <c r="AD110" s="89">
        <v>0.014797221969999998</v>
      </c>
      <c r="AE110" s="3">
        <v>2.7396999999999996E-07</v>
      </c>
      <c r="AF110" s="3">
        <v>0.009510435970000005</v>
      </c>
      <c r="AG110" s="3">
        <v>0.006544155969999998</v>
      </c>
      <c r="AH110" s="3">
        <v>0.006075889969999999</v>
      </c>
      <c r="AI110" s="3">
        <v>0</v>
      </c>
    </row>
    <row r="111" spans="1:35" ht="12.75">
      <c r="A111" s="86">
        <v>13219</v>
      </c>
      <c r="B111" s="48" t="s">
        <v>55</v>
      </c>
      <c r="C111" s="48" t="s">
        <v>148</v>
      </c>
      <c r="D111" s="3">
        <v>1.9067566666666669</v>
      </c>
      <c r="E111" s="3">
        <v>0.20859266666666668</v>
      </c>
      <c r="F111" s="3">
        <v>2.4891089999999996</v>
      </c>
      <c r="G111" s="3">
        <v>3.0480028166666675</v>
      </c>
      <c r="H111" s="3">
        <v>0.3028311066666667</v>
      </c>
      <c r="I111" s="3">
        <v>4.954671</v>
      </c>
      <c r="J111" s="3">
        <v>0.8736266666666667</v>
      </c>
      <c r="K111" s="3">
        <v>4.081037023333333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9.312662952791996</v>
      </c>
      <c r="U111" s="3">
        <v>0.8404480972139998</v>
      </c>
      <c r="V111" s="3">
        <v>0.6686969808080003</v>
      </c>
      <c r="W111" s="3">
        <v>0.0007542061480000002</v>
      </c>
      <c r="X111" s="3">
        <v>0.09512280529000003</v>
      </c>
      <c r="Y111" s="3">
        <v>0.08752117309</v>
      </c>
      <c r="Z111" s="3">
        <v>0.084211463952</v>
      </c>
      <c r="AA111" s="3">
        <v>0</v>
      </c>
      <c r="AB111" s="3">
        <v>0.0245651833</v>
      </c>
      <c r="AC111" s="3">
        <v>0.22624383480000002</v>
      </c>
      <c r="AD111" s="3">
        <v>0.00855456095</v>
      </c>
      <c r="AE111" s="3">
        <v>5.479500000000002E-07</v>
      </c>
      <c r="AF111" s="3">
        <v>0.014164739950000003</v>
      </c>
      <c r="AG111" s="3">
        <v>0.005699687950000001</v>
      </c>
      <c r="AH111" s="3">
        <v>0.005120823969999999</v>
      </c>
      <c r="AI111" s="3">
        <v>0</v>
      </c>
    </row>
    <row r="112" spans="1:35" ht="12.75">
      <c r="A112" s="86">
        <v>13221</v>
      </c>
      <c r="B112" s="48" t="s">
        <v>55</v>
      </c>
      <c r="C112" s="48" t="s">
        <v>149</v>
      </c>
      <c r="D112" s="3">
        <v>0.7627495609786665</v>
      </c>
      <c r="E112" s="3">
        <v>0.043012560991999994</v>
      </c>
      <c r="F112" s="3">
        <v>0.9609367254719999</v>
      </c>
      <c r="G112" s="3">
        <v>6.326572076104001</v>
      </c>
      <c r="H112" s="3">
        <v>0.03495428617066667</v>
      </c>
      <c r="I112" s="3">
        <v>1.7175167710266668</v>
      </c>
      <c r="J112" s="3">
        <v>0.3318353942953333</v>
      </c>
      <c r="K112" s="3">
        <v>1.3856814912919995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6.383928854769999</v>
      </c>
      <c r="U112" s="3">
        <v>0.2622794895799999</v>
      </c>
      <c r="V112" s="3">
        <v>0.5173801045740002</v>
      </c>
      <c r="W112" s="3">
        <v>0.000316705754</v>
      </c>
      <c r="X112" s="3">
        <v>0.028886789939999994</v>
      </c>
      <c r="Y112" s="3">
        <v>0.0336347384</v>
      </c>
      <c r="Z112" s="3">
        <v>0.031996143559999995</v>
      </c>
      <c r="AA112" s="3">
        <v>0</v>
      </c>
      <c r="AB112" s="3">
        <v>0</v>
      </c>
      <c r="AC112" s="3">
        <v>0</v>
      </c>
      <c r="AD112" s="3">
        <v>0</v>
      </c>
      <c r="AE112" s="3">
        <v>0</v>
      </c>
      <c r="AF112" s="3">
        <v>0</v>
      </c>
      <c r="AG112" s="3">
        <v>0</v>
      </c>
      <c r="AH112" s="3">
        <v>0</v>
      </c>
      <c r="AI112" s="3">
        <v>0</v>
      </c>
    </row>
    <row r="113" spans="1:35" ht="12.75">
      <c r="A113" s="86">
        <v>13223</v>
      </c>
      <c r="B113" s="48" t="s">
        <v>55</v>
      </c>
      <c r="C113" s="85" t="s">
        <v>16</v>
      </c>
      <c r="D113" s="3">
        <v>2.227518973891292</v>
      </c>
      <c r="E113" s="90">
        <v>0.2453233939623295</v>
      </c>
      <c r="F113" s="90">
        <v>3.207220557863969</v>
      </c>
      <c r="G113" s="3">
        <v>0.9904278476076849</v>
      </c>
      <c r="H113" s="3">
        <v>0.380668978510417</v>
      </c>
      <c r="I113" s="3">
        <v>7.03570324105728</v>
      </c>
      <c r="J113" s="3">
        <v>1.3941632410552256</v>
      </c>
      <c r="K113" s="3">
        <v>5.64154001710987</v>
      </c>
      <c r="L113" s="3">
        <v>0</v>
      </c>
      <c r="M113" s="90">
        <v>0</v>
      </c>
      <c r="N113" s="90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18.899279974317988</v>
      </c>
      <c r="U113" s="90">
        <v>1.6459692947360005</v>
      </c>
      <c r="V113" s="90">
        <v>1.4482136933959997</v>
      </c>
      <c r="W113" s="3">
        <v>0.001511498856</v>
      </c>
      <c r="X113" s="3">
        <v>0.18928616341800011</v>
      </c>
      <c r="Y113" s="3">
        <v>0.171626078662</v>
      </c>
      <c r="Z113" s="3">
        <v>0.165059048682</v>
      </c>
      <c r="AA113" s="3">
        <v>0</v>
      </c>
      <c r="AB113" s="3">
        <v>0.12940266000000003</v>
      </c>
      <c r="AC113" s="90">
        <v>1.1705604420999998</v>
      </c>
      <c r="AD113" s="90">
        <v>0.05134379580000001</v>
      </c>
      <c r="AE113" s="3">
        <v>2.4657699999999998E-06</v>
      </c>
      <c r="AF113" s="3">
        <v>0.06809840179999996</v>
      </c>
      <c r="AG113" s="3">
        <v>0.029695581799999992</v>
      </c>
      <c r="AH113" s="3">
        <v>0.02674641779999999</v>
      </c>
      <c r="AI113" s="3">
        <v>0</v>
      </c>
    </row>
    <row r="114" spans="1:35" ht="12.75">
      <c r="A114" s="86">
        <v>13225</v>
      </c>
      <c r="B114" s="48" t="s">
        <v>55</v>
      </c>
      <c r="C114" s="48" t="s">
        <v>150</v>
      </c>
      <c r="D114" s="3">
        <v>0.8522046666666666</v>
      </c>
      <c r="E114" s="3">
        <v>0.4366112999999999</v>
      </c>
      <c r="F114" s="3">
        <v>2.1127094333333334</v>
      </c>
      <c r="G114" s="3">
        <v>0.39079599999999987</v>
      </c>
      <c r="H114" s="3">
        <v>0.9501777466666665</v>
      </c>
      <c r="I114" s="3">
        <v>5.908420333333334</v>
      </c>
      <c r="J114" s="3">
        <v>0.9421416666666665</v>
      </c>
      <c r="K114" s="3">
        <v>4.966279053333333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6.692885968230001</v>
      </c>
      <c r="U114" s="3">
        <v>0.49056248889200016</v>
      </c>
      <c r="V114" s="3">
        <v>0.8739253748420002</v>
      </c>
      <c r="W114" s="3">
        <v>0.0005364335</v>
      </c>
      <c r="X114" s="3">
        <v>0.042266354189999994</v>
      </c>
      <c r="Y114" s="3">
        <v>0.05673834666000001</v>
      </c>
      <c r="Z114" s="3">
        <v>0.053990732294000005</v>
      </c>
      <c r="AA114" s="3">
        <v>0</v>
      </c>
      <c r="AB114" s="3">
        <v>0.056939438</v>
      </c>
      <c r="AC114" s="3">
        <v>0.5152789506</v>
      </c>
      <c r="AD114" s="3">
        <v>0.0225887859</v>
      </c>
      <c r="AE114" s="3">
        <v>1.0959000000000004E-06</v>
      </c>
      <c r="AF114" s="3">
        <v>0.02999691589999999</v>
      </c>
      <c r="AG114" s="3">
        <v>0.013073675899999998</v>
      </c>
      <c r="AH114" s="3">
        <v>0.01175101192</v>
      </c>
      <c r="AI114" s="3">
        <v>0</v>
      </c>
    </row>
    <row r="115" spans="1:35" ht="12.75">
      <c r="A115" s="86">
        <v>13227</v>
      </c>
      <c r="B115" s="48" t="s">
        <v>55</v>
      </c>
      <c r="C115" s="48" t="s">
        <v>151</v>
      </c>
      <c r="D115" s="3">
        <v>0.9344376584166667</v>
      </c>
      <c r="E115" s="3">
        <v>0.21131387474999996</v>
      </c>
      <c r="F115" s="3">
        <v>2.022753257416666</v>
      </c>
      <c r="G115" s="3">
        <v>3.81796901275</v>
      </c>
      <c r="H115" s="3">
        <v>0.38773878441666665</v>
      </c>
      <c r="I115" s="3">
        <v>2.4111685035866666</v>
      </c>
      <c r="J115" s="3">
        <v>0.52482924175</v>
      </c>
      <c r="K115" s="3">
        <v>1.8863342390833329</v>
      </c>
      <c r="L115" s="3">
        <v>0.003780799999999993</v>
      </c>
      <c r="M115" s="3">
        <v>0.004520499999999996</v>
      </c>
      <c r="N115" s="3">
        <v>0.00024657999999999977</v>
      </c>
      <c r="O115" s="3">
        <v>0</v>
      </c>
      <c r="P115" s="3">
        <v>2.4658000000000027E-05</v>
      </c>
      <c r="Q115" s="3">
        <v>0.12851750000000015</v>
      </c>
      <c r="R115" s="3">
        <v>0.12851750000000015</v>
      </c>
      <c r="S115" s="3">
        <v>0</v>
      </c>
      <c r="T115" s="3">
        <v>7.358122123191997</v>
      </c>
      <c r="U115" s="3">
        <v>0.598913438232</v>
      </c>
      <c r="V115" s="3">
        <v>0.9561319690060005</v>
      </c>
      <c r="W115" s="3">
        <v>0.0006114336160000001</v>
      </c>
      <c r="X115" s="3">
        <v>0.065466152114</v>
      </c>
      <c r="Y115" s="3">
        <v>0.07336035691400004</v>
      </c>
      <c r="Z115" s="3">
        <v>0.06999011797600004</v>
      </c>
      <c r="AA115" s="3">
        <v>0</v>
      </c>
      <c r="AB115" s="3">
        <v>0.014410800000000001</v>
      </c>
      <c r="AC115" s="3">
        <v>2.739700000000001E-05</v>
      </c>
      <c r="AD115" s="3">
        <v>0.00046575</v>
      </c>
      <c r="AE115" s="3">
        <v>0</v>
      </c>
      <c r="AF115" s="3">
        <v>0</v>
      </c>
      <c r="AG115" s="3">
        <v>5.479499999999998E-05</v>
      </c>
      <c r="AH115" s="3">
        <v>5.479499999999998E-05</v>
      </c>
      <c r="AI115" s="3">
        <v>0</v>
      </c>
    </row>
    <row r="116" spans="1:35" ht="12.75">
      <c r="A116" s="86">
        <v>13229</v>
      </c>
      <c r="B116" s="48" t="s">
        <v>55</v>
      </c>
      <c r="C116" s="48" t="s">
        <v>152</v>
      </c>
      <c r="D116" s="3">
        <v>2.1100455890386667</v>
      </c>
      <c r="E116" s="3">
        <v>0.11017512570533332</v>
      </c>
      <c r="F116" s="3">
        <v>1.3646603757053337</v>
      </c>
      <c r="G116" s="3">
        <v>0.5924057483720001</v>
      </c>
      <c r="H116" s="3">
        <v>0.114857369372</v>
      </c>
      <c r="I116" s="3">
        <v>3.26384041142</v>
      </c>
      <c r="J116" s="3">
        <v>0.7096323890386665</v>
      </c>
      <c r="K116" s="3">
        <v>2.5542042490386665</v>
      </c>
      <c r="L116" s="3">
        <v>0.3773699999999993</v>
      </c>
      <c r="M116" s="3">
        <v>0.047562000000000076</v>
      </c>
      <c r="N116" s="3">
        <v>0.4746900000000004</v>
      </c>
      <c r="O116" s="3">
        <v>0</v>
      </c>
      <c r="P116" s="3">
        <v>0.004657499999999994</v>
      </c>
      <c r="Q116" s="3">
        <v>0.14771999999999977</v>
      </c>
      <c r="R116" s="3">
        <v>0.10375</v>
      </c>
      <c r="S116" s="3">
        <v>0.04396999999999993</v>
      </c>
      <c r="T116" s="3">
        <v>2.7539885615699977</v>
      </c>
      <c r="U116" s="3">
        <v>0.3976928355539999</v>
      </c>
      <c r="V116" s="3">
        <v>0.24265023368799993</v>
      </c>
      <c r="W116" s="3">
        <v>0.00031553904199999993</v>
      </c>
      <c r="X116" s="3">
        <v>0.04451419547</v>
      </c>
      <c r="Y116" s="3">
        <v>0.04342584746400001</v>
      </c>
      <c r="Z116" s="3">
        <v>0.04194708104799999</v>
      </c>
      <c r="AA116" s="3">
        <v>0</v>
      </c>
      <c r="AB116" s="3">
        <v>0.102085963</v>
      </c>
      <c r="AC116" s="3">
        <v>0.9396309743</v>
      </c>
      <c r="AD116" s="3">
        <v>0.035671217799999995</v>
      </c>
      <c r="AE116" s="3">
        <v>2.19177E-06</v>
      </c>
      <c r="AF116" s="3">
        <v>0.0588636118</v>
      </c>
      <c r="AG116" s="3">
        <v>0.0236640038</v>
      </c>
      <c r="AH116" s="3">
        <v>0.02134811380000001</v>
      </c>
      <c r="AI116" s="3">
        <v>0</v>
      </c>
    </row>
    <row r="117" spans="1:35" ht="12.75">
      <c r="A117" s="86">
        <v>13231</v>
      </c>
      <c r="B117" s="48" t="s">
        <v>55</v>
      </c>
      <c r="C117" s="48" t="s">
        <v>153</v>
      </c>
      <c r="D117" s="3">
        <v>0.8311375883719999</v>
      </c>
      <c r="E117" s="3">
        <v>0.05437333153866668</v>
      </c>
      <c r="F117" s="3">
        <v>1.0196212641720002</v>
      </c>
      <c r="G117" s="3">
        <v>0.7337796481553333</v>
      </c>
      <c r="H117" s="3">
        <v>0.053032828135333346</v>
      </c>
      <c r="I117" s="3">
        <v>2.6073808616533336</v>
      </c>
      <c r="J117" s="3">
        <v>0.4525792660386667</v>
      </c>
      <c r="K117" s="3">
        <v>2.154800598292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2.2248546080580005</v>
      </c>
      <c r="U117" s="3">
        <v>0.20151798187200007</v>
      </c>
      <c r="V117" s="3">
        <v>0.22223175464199996</v>
      </c>
      <c r="W117" s="3">
        <v>0.000182011002</v>
      </c>
      <c r="X117" s="3">
        <v>0.023425834409999995</v>
      </c>
      <c r="Y117" s="3">
        <v>0.022370994442</v>
      </c>
      <c r="Z117" s="3">
        <v>0.021516129638</v>
      </c>
      <c r="AA117" s="3">
        <v>0</v>
      </c>
      <c r="AB117" s="3">
        <v>0</v>
      </c>
      <c r="AC117" s="3">
        <v>0</v>
      </c>
      <c r="AD117" s="3">
        <v>0</v>
      </c>
      <c r="AE117" s="3">
        <v>0</v>
      </c>
      <c r="AF117" s="3">
        <v>0</v>
      </c>
      <c r="AG117" s="3">
        <v>0</v>
      </c>
      <c r="AH117" s="3">
        <v>0</v>
      </c>
      <c r="AI117" s="3">
        <v>0</v>
      </c>
    </row>
    <row r="118" spans="1:35" ht="12.75">
      <c r="A118" s="86">
        <v>13233</v>
      </c>
      <c r="B118" s="48" t="s">
        <v>55</v>
      </c>
      <c r="C118" s="48" t="s">
        <v>154</v>
      </c>
      <c r="D118" s="3">
        <v>1.9395234756640003</v>
      </c>
      <c r="E118" s="3">
        <v>0.42411246356399995</v>
      </c>
      <c r="F118" s="3">
        <v>4.2081731329973335</v>
      </c>
      <c r="G118" s="3">
        <v>1.464425817330667</v>
      </c>
      <c r="H118" s="3">
        <v>0.7945438388306667</v>
      </c>
      <c r="I118" s="3">
        <v>4.923186973626667</v>
      </c>
      <c r="J118" s="3">
        <v>0.9021523039973331</v>
      </c>
      <c r="K118" s="3">
        <v>4.021032567326333</v>
      </c>
      <c r="L118" s="3">
        <v>0.007367863043478248</v>
      </c>
      <c r="M118" s="3">
        <v>0.025157380434782658</v>
      </c>
      <c r="N118" s="3">
        <v>0.35829956521739115</v>
      </c>
      <c r="O118" s="3">
        <v>0</v>
      </c>
      <c r="P118" s="3">
        <v>0.00010533717391304351</v>
      </c>
      <c r="Q118" s="3">
        <v>0.00048579076086956516</v>
      </c>
      <c r="R118" s="3">
        <v>0.00016193358695652148</v>
      </c>
      <c r="S118" s="3">
        <v>0.00032385717391304384</v>
      </c>
      <c r="T118" s="3">
        <v>8.897151943443994</v>
      </c>
      <c r="U118" s="3">
        <v>0.4558104842659999</v>
      </c>
      <c r="V118" s="3">
        <v>1.0546363808240007</v>
      </c>
      <c r="W118" s="3">
        <v>0.0005671538799999999</v>
      </c>
      <c r="X118" s="3">
        <v>0.03858733073</v>
      </c>
      <c r="Y118" s="3">
        <v>0.05436586796999998</v>
      </c>
      <c r="Z118" s="3">
        <v>0.051503608628</v>
      </c>
      <c r="AA118" s="3">
        <v>0</v>
      </c>
      <c r="AB118" s="3">
        <v>0.133054507</v>
      </c>
      <c r="AC118" s="3">
        <v>0.9912619252</v>
      </c>
      <c r="AD118" s="3">
        <v>0.03840329180000001</v>
      </c>
      <c r="AE118" s="3">
        <v>2.19177E-06</v>
      </c>
      <c r="AF118" s="3">
        <v>0.06211586280000001</v>
      </c>
      <c r="AG118" s="3">
        <v>0.025251077800000007</v>
      </c>
      <c r="AH118" s="3">
        <v>0.022798283799999992</v>
      </c>
      <c r="AI118" s="3">
        <v>0</v>
      </c>
    </row>
    <row r="119" spans="1:35" ht="12.75">
      <c r="A119" s="86">
        <v>13235</v>
      </c>
      <c r="B119" s="48" t="s">
        <v>55</v>
      </c>
      <c r="C119" s="48" t="s">
        <v>155</v>
      </c>
      <c r="D119" s="3">
        <v>1.7508503972623335</v>
      </c>
      <c r="E119" s="3">
        <v>0.09202632726233333</v>
      </c>
      <c r="F119" s="3">
        <v>0.861535563929</v>
      </c>
      <c r="G119" s="3">
        <v>0.6293571272623335</v>
      </c>
      <c r="H119" s="3">
        <v>0.11561426726233336</v>
      </c>
      <c r="I119" s="3">
        <v>4.01195996116</v>
      </c>
      <c r="J119" s="3">
        <v>0.8341690972623335</v>
      </c>
      <c r="K119" s="3">
        <v>3.1777941072623324</v>
      </c>
      <c r="L119" s="3">
        <v>0</v>
      </c>
      <c r="M119" s="3">
        <v>0</v>
      </c>
      <c r="N119" s="3">
        <v>2.1059999999999968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2.194326642592</v>
      </c>
      <c r="U119" s="3">
        <v>0.328323633168</v>
      </c>
      <c r="V119" s="3">
        <v>0.27465498758599993</v>
      </c>
      <c r="W119" s="3">
        <v>0.000261119562</v>
      </c>
      <c r="X119" s="3">
        <v>0.036247364472000006</v>
      </c>
      <c r="Y119" s="3">
        <v>0.039390376884</v>
      </c>
      <c r="Z119" s="3">
        <v>0.038023441745999996</v>
      </c>
      <c r="AA119" s="3">
        <v>0</v>
      </c>
      <c r="AB119" s="3">
        <v>0</v>
      </c>
      <c r="AC119" s="3">
        <v>0</v>
      </c>
      <c r="AD119" s="3">
        <v>0</v>
      </c>
      <c r="AE119" s="3">
        <v>0</v>
      </c>
      <c r="AF119" s="3">
        <v>0</v>
      </c>
      <c r="AG119" s="3">
        <v>0</v>
      </c>
      <c r="AH119" s="3">
        <v>0</v>
      </c>
      <c r="AI119" s="3">
        <v>0</v>
      </c>
    </row>
    <row r="120" spans="1:35" ht="12.75">
      <c r="A120" s="86">
        <v>13237</v>
      </c>
      <c r="B120" s="48" t="s">
        <v>55</v>
      </c>
      <c r="C120" s="48" t="s">
        <v>156</v>
      </c>
      <c r="D120" s="3">
        <v>1.2587146284897814</v>
      </c>
      <c r="E120" s="3">
        <v>0.27801668523295087</v>
      </c>
      <c r="F120" s="3">
        <v>1.2743308694733884</v>
      </c>
      <c r="G120" s="3">
        <v>1.1281842477739346</v>
      </c>
      <c r="H120" s="3">
        <v>0.5653749389815848</v>
      </c>
      <c r="I120" s="3">
        <v>2.015331610629781</v>
      </c>
      <c r="J120" s="3">
        <v>0.42566320799797824</v>
      </c>
      <c r="K120" s="3">
        <v>1.5896830936893787</v>
      </c>
      <c r="L120" s="3">
        <v>2.579580217391307</v>
      </c>
      <c r="M120" s="3">
        <v>62.531847826086896</v>
      </c>
      <c r="N120" s="3">
        <v>1.017972391304348</v>
      </c>
      <c r="O120" s="3">
        <v>0</v>
      </c>
      <c r="P120" s="3">
        <v>182.9102627282608</v>
      </c>
      <c r="Q120" s="3">
        <v>5.332754456521739</v>
      </c>
      <c r="R120" s="3">
        <v>2.3337960217391305</v>
      </c>
      <c r="S120" s="3">
        <v>2.999387522608695</v>
      </c>
      <c r="T120" s="3">
        <v>5.939352166405999</v>
      </c>
      <c r="U120" s="3">
        <v>0.4878923909380001</v>
      </c>
      <c r="V120" s="3">
        <v>1.3193862522200002</v>
      </c>
      <c r="W120" s="3">
        <v>0.0005830787940000001</v>
      </c>
      <c r="X120" s="3">
        <v>0.045584123908000006</v>
      </c>
      <c r="Y120" s="3">
        <v>0.05286811722200001</v>
      </c>
      <c r="Z120" s="3">
        <v>0.050234630833999996</v>
      </c>
      <c r="AA120" s="3">
        <v>0</v>
      </c>
      <c r="AB120" s="3">
        <v>0.0036414009000000007</v>
      </c>
      <c r="AC120" s="3">
        <v>0.03370270177</v>
      </c>
      <c r="AD120" s="3">
        <v>0.0012898891999999994</v>
      </c>
      <c r="AE120" s="3">
        <v>0</v>
      </c>
      <c r="AF120" s="3">
        <v>0.002094529000000001</v>
      </c>
      <c r="AG120" s="3">
        <v>0.0008383580000000002</v>
      </c>
      <c r="AH120" s="3">
        <v>0.0007556200000000001</v>
      </c>
      <c r="AI120" s="3">
        <v>0</v>
      </c>
    </row>
    <row r="121" spans="1:35" ht="12.75">
      <c r="A121" s="86">
        <v>13239</v>
      </c>
      <c r="B121" s="48" t="s">
        <v>55</v>
      </c>
      <c r="C121" s="48" t="s">
        <v>157</v>
      </c>
      <c r="D121" s="3">
        <v>0.48931866666666674</v>
      </c>
      <c r="E121" s="3">
        <v>0.020596033333333333</v>
      </c>
      <c r="F121" s="3">
        <v>0.2187883333333333</v>
      </c>
      <c r="G121" s="3">
        <v>0.06363435666666668</v>
      </c>
      <c r="H121" s="3">
        <v>0.019374133333333335</v>
      </c>
      <c r="I121" s="3">
        <v>0.4447456666666666</v>
      </c>
      <c r="J121" s="3">
        <v>0.11548446666666665</v>
      </c>
      <c r="K121" s="3">
        <v>0.3292620666666667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2.3209394349840005</v>
      </c>
      <c r="U121" s="3">
        <v>0.10433267642600003</v>
      </c>
      <c r="V121" s="3">
        <v>0.672955224348</v>
      </c>
      <c r="W121" s="3">
        <v>0.00018138387800000004</v>
      </c>
      <c r="X121" s="3">
        <v>0.010939502426000003</v>
      </c>
      <c r="Y121" s="3">
        <v>0.01777766756</v>
      </c>
      <c r="Z121" s="3">
        <v>0.016666417428</v>
      </c>
      <c r="AA121" s="3">
        <v>0</v>
      </c>
      <c r="AB121" s="3">
        <v>0.0011857499999999997</v>
      </c>
      <c r="AC121" s="3">
        <v>0.009013999999999998</v>
      </c>
      <c r="AD121" s="3">
        <v>0.0003052030000000001</v>
      </c>
      <c r="AE121" s="3">
        <v>0</v>
      </c>
      <c r="AF121" s="3">
        <v>0.0017408099999999995</v>
      </c>
      <c r="AG121" s="3">
        <v>0.00040685000000000005</v>
      </c>
      <c r="AH121" s="3">
        <v>0.00037315</v>
      </c>
      <c r="AI121" s="3">
        <v>0</v>
      </c>
    </row>
    <row r="122" spans="1:35" ht="12.75">
      <c r="A122" s="86">
        <v>13241</v>
      </c>
      <c r="B122" s="48" t="s">
        <v>55</v>
      </c>
      <c r="C122" s="48" t="s">
        <v>158</v>
      </c>
      <c r="D122" s="3">
        <v>0.589155168256087</v>
      </c>
      <c r="E122" s="3">
        <v>0.26046164158942026</v>
      </c>
      <c r="F122" s="3">
        <v>1.3494063516981158</v>
      </c>
      <c r="G122" s="3">
        <v>0.8263093767343479</v>
      </c>
      <c r="H122" s="3">
        <v>0.5490138854553624</v>
      </c>
      <c r="I122" s="3">
        <v>1.4301660426778984</v>
      </c>
      <c r="J122" s="3">
        <v>0.3165030589444927</v>
      </c>
      <c r="K122" s="3">
        <v>1.1136563504299997</v>
      </c>
      <c r="L122" s="3">
        <v>0.8568886956521745</v>
      </c>
      <c r="M122" s="3">
        <v>0.31902684782608626</v>
      </c>
      <c r="N122" s="3">
        <v>0.02433452173913047</v>
      </c>
      <c r="O122" s="3">
        <v>0</v>
      </c>
      <c r="P122" s="3">
        <v>0.03615477173913036</v>
      </c>
      <c r="Q122" s="3">
        <v>0.11506249999999986</v>
      </c>
      <c r="R122" s="3">
        <v>0.0975381195652173</v>
      </c>
      <c r="S122" s="3">
        <v>0.01752238043478263</v>
      </c>
      <c r="T122" s="3">
        <v>10.553242858165998</v>
      </c>
      <c r="U122" s="3">
        <v>0.35560093797599995</v>
      </c>
      <c r="V122" s="3">
        <v>3.0209518035139995</v>
      </c>
      <c r="W122" s="3">
        <v>0.0007297607540000001</v>
      </c>
      <c r="X122" s="3">
        <v>0.034919839705999996</v>
      </c>
      <c r="Y122" s="3">
        <v>0.10661612128600002</v>
      </c>
      <c r="Z122" s="3">
        <v>0.099256298448</v>
      </c>
      <c r="AA122" s="3">
        <v>0</v>
      </c>
      <c r="AB122" s="3">
        <v>0</v>
      </c>
      <c r="AC122" s="3">
        <v>0</v>
      </c>
      <c r="AD122" s="3">
        <v>0</v>
      </c>
      <c r="AE122" s="3">
        <v>0</v>
      </c>
      <c r="AF122" s="3">
        <v>0</v>
      </c>
      <c r="AG122" s="3">
        <v>0</v>
      </c>
      <c r="AH122" s="3">
        <v>0</v>
      </c>
      <c r="AI122" s="3">
        <v>0</v>
      </c>
    </row>
    <row r="123" spans="1:35" ht="12.75">
      <c r="A123" s="86">
        <v>13243</v>
      </c>
      <c r="B123" s="48" t="s">
        <v>55</v>
      </c>
      <c r="C123" s="48" t="s">
        <v>159</v>
      </c>
      <c r="D123" s="3">
        <v>1.355111612372</v>
      </c>
      <c r="E123" s="3">
        <v>0.08640486533866668</v>
      </c>
      <c r="F123" s="3">
        <v>0.8732745992720002</v>
      </c>
      <c r="G123" s="3">
        <v>0.5545323982119998</v>
      </c>
      <c r="H123" s="3">
        <v>0.13031216495866668</v>
      </c>
      <c r="I123" s="3">
        <v>2.0377505307533332</v>
      </c>
      <c r="J123" s="3">
        <v>0.44788159737200006</v>
      </c>
      <c r="K123" s="3">
        <v>1.589857898005334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3.5909274366099995</v>
      </c>
      <c r="U123" s="3">
        <v>0.34720660321599994</v>
      </c>
      <c r="V123" s="3">
        <v>0.742734279918</v>
      </c>
      <c r="W123" s="3">
        <v>0.0003493141739999999</v>
      </c>
      <c r="X123" s="3">
        <v>0.037838946438</v>
      </c>
      <c r="Y123" s="3">
        <v>0.05428940496599999</v>
      </c>
      <c r="Z123" s="3">
        <v>0.051696885534</v>
      </c>
      <c r="AA123" s="3">
        <v>0</v>
      </c>
      <c r="AB123" s="3">
        <v>0</v>
      </c>
      <c r="AC123" s="3">
        <v>0</v>
      </c>
      <c r="AD123" s="3">
        <v>0</v>
      </c>
      <c r="AE123" s="3">
        <v>0</v>
      </c>
      <c r="AF123" s="3">
        <v>0</v>
      </c>
      <c r="AG123" s="3">
        <v>0</v>
      </c>
      <c r="AH123" s="3">
        <v>0</v>
      </c>
      <c r="AI123" s="3">
        <v>0</v>
      </c>
    </row>
    <row r="124" spans="1:35" ht="12.75">
      <c r="A124" s="86">
        <v>13245</v>
      </c>
      <c r="B124" s="48" t="s">
        <v>55</v>
      </c>
      <c r="C124" s="48" t="s">
        <v>160</v>
      </c>
      <c r="D124" s="3">
        <v>3.265728767125333</v>
      </c>
      <c r="E124" s="3">
        <v>1.7921541304586668</v>
      </c>
      <c r="F124" s="3">
        <v>22.484949393792</v>
      </c>
      <c r="G124" s="3">
        <v>0.27318764612533336</v>
      </c>
      <c r="H124" s="3">
        <v>3.7714296184586655</v>
      </c>
      <c r="I124" s="3">
        <v>4.1956047775466665</v>
      </c>
      <c r="J124" s="3">
        <v>0.9411462271253334</v>
      </c>
      <c r="K124" s="3">
        <v>3.254447317125333</v>
      </c>
      <c r="L124" s="3">
        <v>58.269032608695625</v>
      </c>
      <c r="M124" s="3">
        <v>17.5240869565217</v>
      </c>
      <c r="N124" s="3">
        <v>4.270035869565213</v>
      </c>
      <c r="O124" s="3">
        <v>3.169000000000002</v>
      </c>
      <c r="P124" s="3">
        <v>16.621130434782632</v>
      </c>
      <c r="Q124" s="3">
        <v>3.6542152173913065</v>
      </c>
      <c r="R124" s="3">
        <v>2.775214130434788</v>
      </c>
      <c r="S124" s="3">
        <v>0.8790306521739132</v>
      </c>
      <c r="T124" s="3">
        <v>28.722921445876</v>
      </c>
      <c r="U124" s="3">
        <v>2.5429183007100007</v>
      </c>
      <c r="V124" s="3">
        <v>2.226555361550001</v>
      </c>
      <c r="W124" s="3">
        <v>0.002451171118</v>
      </c>
      <c r="X124" s="3">
        <v>0.24355471331200004</v>
      </c>
      <c r="Y124" s="3">
        <v>0.21450695092800007</v>
      </c>
      <c r="Z124" s="3">
        <v>0.20659965436399996</v>
      </c>
      <c r="AA124" s="3">
        <v>0</v>
      </c>
      <c r="AB124" s="3">
        <v>0.4155465439999999</v>
      </c>
      <c r="AC124" s="3">
        <v>0.7282512795000001</v>
      </c>
      <c r="AD124" s="3">
        <v>0.05380090989999998</v>
      </c>
      <c r="AE124" s="3">
        <v>1.3698999999999996E-06</v>
      </c>
      <c r="AF124" s="3">
        <v>0.044066533799999995</v>
      </c>
      <c r="AG124" s="3">
        <v>0.03070302990000001</v>
      </c>
      <c r="AH124" s="3">
        <v>0.02876552590000002</v>
      </c>
      <c r="AI124" s="3">
        <v>0</v>
      </c>
    </row>
    <row r="125" spans="1:35" ht="12.75">
      <c r="A125" s="86">
        <v>13247</v>
      </c>
      <c r="B125" s="48" t="s">
        <v>55</v>
      </c>
      <c r="C125" s="85" t="s">
        <v>17</v>
      </c>
      <c r="D125" s="3">
        <v>2.0254480000000004</v>
      </c>
      <c r="E125" s="90">
        <v>0.9760746666666665</v>
      </c>
      <c r="F125" s="90">
        <v>4.1815788666666664</v>
      </c>
      <c r="G125" s="3">
        <v>0.16570055986333337</v>
      </c>
      <c r="H125" s="3">
        <v>1.968180759813334</v>
      </c>
      <c r="I125" s="3">
        <v>7.931989566666667</v>
      </c>
      <c r="J125" s="3">
        <v>1.3529882999999998</v>
      </c>
      <c r="K125" s="3">
        <v>6.57898794634</v>
      </c>
      <c r="L125" s="3">
        <v>0.028853902173913003</v>
      </c>
      <c r="M125" s="90">
        <v>0.08066915217391309</v>
      </c>
      <c r="N125" s="90">
        <v>0.44007010869565144</v>
      </c>
      <c r="O125" s="3">
        <v>0.00020807423913043481</v>
      </c>
      <c r="P125" s="3">
        <v>0.0016509043478260869</v>
      </c>
      <c r="Q125" s="3">
        <v>0.0009329280434782619</v>
      </c>
      <c r="R125" s="3">
        <v>0.00035975315217391337</v>
      </c>
      <c r="S125" s="3">
        <v>0.000573175000000001</v>
      </c>
      <c r="T125" s="3">
        <v>21.316908510614002</v>
      </c>
      <c r="U125" s="90">
        <v>1.4615437329579997</v>
      </c>
      <c r="V125" s="90">
        <v>1.4697409967059996</v>
      </c>
      <c r="W125" s="3">
        <v>0.0014980221140000005</v>
      </c>
      <c r="X125" s="3">
        <v>0.13339776167400003</v>
      </c>
      <c r="Y125" s="3">
        <v>0.12930816426599998</v>
      </c>
      <c r="Z125" s="3">
        <v>0.12406497625199996</v>
      </c>
      <c r="AA125" s="3">
        <v>0</v>
      </c>
      <c r="AB125" s="3">
        <v>0.025091523299999988</v>
      </c>
      <c r="AC125" s="90">
        <v>0.2267964748</v>
      </c>
      <c r="AD125" s="90">
        <v>0.00992270895</v>
      </c>
      <c r="AE125" s="3">
        <v>5.479500000000002E-07</v>
      </c>
      <c r="AF125" s="3">
        <v>0.013178913950000003</v>
      </c>
      <c r="AG125" s="3">
        <v>0.005727357949999999</v>
      </c>
      <c r="AH125" s="3">
        <v>0.005175893969999999</v>
      </c>
      <c r="AI125" s="3">
        <v>0</v>
      </c>
    </row>
    <row r="126" spans="1:35" ht="12.75">
      <c r="A126" s="86">
        <v>13249</v>
      </c>
      <c r="B126" s="48" t="s">
        <v>55</v>
      </c>
      <c r="C126" s="48" t="s">
        <v>161</v>
      </c>
      <c r="D126" s="3">
        <v>0.520194</v>
      </c>
      <c r="E126" s="3">
        <v>0.09252623333333335</v>
      </c>
      <c r="F126" s="3">
        <v>0.47019433333333327</v>
      </c>
      <c r="G126" s="3">
        <v>0.9547785633333334</v>
      </c>
      <c r="H126" s="3">
        <v>0.18928278</v>
      </c>
      <c r="I126" s="3">
        <v>1.049255</v>
      </c>
      <c r="J126" s="3">
        <v>0.22234700000000002</v>
      </c>
      <c r="K126" s="3">
        <v>0.8269122999999999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0.740259477936</v>
      </c>
      <c r="U126" s="3">
        <v>0.109897440326</v>
      </c>
      <c r="V126" s="3">
        <v>0.076859697214</v>
      </c>
      <c r="W126" s="3">
        <v>9.574142599999998E-05</v>
      </c>
      <c r="X126" s="3">
        <v>0.009329374614</v>
      </c>
      <c r="Y126" s="3">
        <v>0.009205493759999999</v>
      </c>
      <c r="Z126" s="3">
        <v>0.008880626558000003</v>
      </c>
      <c r="AA126" s="3">
        <v>0</v>
      </c>
      <c r="AB126" s="3">
        <v>0</v>
      </c>
      <c r="AC126" s="3">
        <v>0</v>
      </c>
      <c r="AD126" s="3">
        <v>0</v>
      </c>
      <c r="AE126" s="3">
        <v>0</v>
      </c>
      <c r="AF126" s="3">
        <v>0</v>
      </c>
      <c r="AG126" s="3">
        <v>0</v>
      </c>
      <c r="AH126" s="3">
        <v>0</v>
      </c>
      <c r="AI126" s="3">
        <v>0</v>
      </c>
    </row>
    <row r="127" spans="1:35" ht="12.75">
      <c r="A127" s="86">
        <v>13251</v>
      </c>
      <c r="B127" s="48" t="s">
        <v>55</v>
      </c>
      <c r="C127" s="48" t="s">
        <v>162</v>
      </c>
      <c r="D127" s="3">
        <v>4.0341460516000005</v>
      </c>
      <c r="E127" s="3">
        <v>0.25940831159999994</v>
      </c>
      <c r="F127" s="3">
        <v>1.6012242416</v>
      </c>
      <c r="G127" s="3">
        <v>0.8046794499333334</v>
      </c>
      <c r="H127" s="3">
        <v>0.3632561432666666</v>
      </c>
      <c r="I127" s="3">
        <v>4.836495896500001</v>
      </c>
      <c r="J127" s="3">
        <v>1.1310461516</v>
      </c>
      <c r="K127" s="3">
        <v>3.705440750266667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4.095735205463998</v>
      </c>
      <c r="U127" s="3">
        <v>0.547668585628</v>
      </c>
      <c r="V127" s="3">
        <v>0.694761317246</v>
      </c>
      <c r="W127" s="3">
        <v>0.0004858661259999999</v>
      </c>
      <c r="X127" s="3">
        <v>0.057516175826000014</v>
      </c>
      <c r="Y127" s="3">
        <v>0.06380105482999998</v>
      </c>
      <c r="Z127" s="3">
        <v>0.06132055997800001</v>
      </c>
      <c r="AA127" s="3">
        <v>0</v>
      </c>
      <c r="AB127" s="3">
        <v>0.023018029300000003</v>
      </c>
      <c r="AC127" s="3">
        <v>0.21189506880000006</v>
      </c>
      <c r="AD127" s="3">
        <v>0.00802162295</v>
      </c>
      <c r="AE127" s="3">
        <v>5.479500000000002E-07</v>
      </c>
      <c r="AF127" s="3">
        <v>0.013255533950000002</v>
      </c>
      <c r="AG127" s="3">
        <v>0.005336183970000001</v>
      </c>
      <c r="AH127" s="3">
        <v>0.004812573969999999</v>
      </c>
      <c r="AI127" s="3">
        <v>0</v>
      </c>
    </row>
    <row r="128" spans="1:35" ht="12.75">
      <c r="A128" s="86">
        <v>13253</v>
      </c>
      <c r="B128" s="48" t="s">
        <v>55</v>
      </c>
      <c r="C128" s="48" t="s">
        <v>163</v>
      </c>
      <c r="D128" s="3">
        <v>2.2761542789802727</v>
      </c>
      <c r="E128" s="3">
        <v>0.06356282011142077</v>
      </c>
      <c r="F128" s="3">
        <v>0.8702712046797267</v>
      </c>
      <c r="G128" s="3">
        <v>0.7876106391961204</v>
      </c>
      <c r="H128" s="3">
        <v>0.036413270945300544</v>
      </c>
      <c r="I128" s="3">
        <v>4.893942028692075</v>
      </c>
      <c r="J128" s="3">
        <v>0.9648292368873772</v>
      </c>
      <c r="K128" s="3">
        <v>3.929118754643115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5.794308020719999</v>
      </c>
      <c r="U128" s="3">
        <v>0.4135505222880001</v>
      </c>
      <c r="V128" s="3">
        <v>1.8089938659020004</v>
      </c>
      <c r="W128" s="3">
        <v>0.000549455308</v>
      </c>
      <c r="X128" s="3">
        <v>0.043895881786</v>
      </c>
      <c r="Y128" s="3">
        <v>0.07451615854800003</v>
      </c>
      <c r="Z128" s="3">
        <v>0.07050581824599998</v>
      </c>
      <c r="AA128" s="3">
        <v>0</v>
      </c>
      <c r="AB128" s="3">
        <v>0.018382865500000005</v>
      </c>
      <c r="AC128" s="3">
        <v>0.16802695500000003</v>
      </c>
      <c r="AD128" s="3">
        <v>0.0063671289699999975</v>
      </c>
      <c r="AE128" s="3">
        <v>2.7396999999999996E-07</v>
      </c>
      <c r="AF128" s="3">
        <v>0.011179341970000003</v>
      </c>
      <c r="AG128" s="3">
        <v>0.004344658969999999</v>
      </c>
      <c r="AH128" s="3">
        <v>0.003897222970000001</v>
      </c>
      <c r="AI128" s="3">
        <v>0</v>
      </c>
    </row>
    <row r="129" spans="1:35" ht="12.75">
      <c r="A129" s="86">
        <v>13255</v>
      </c>
      <c r="B129" s="48" t="s">
        <v>55</v>
      </c>
      <c r="C129" s="84" t="s">
        <v>23</v>
      </c>
      <c r="D129" s="3">
        <v>1.7258205115566663</v>
      </c>
      <c r="E129" s="89">
        <v>0.7725898286900003</v>
      </c>
      <c r="F129" s="89">
        <v>5.911669866056665</v>
      </c>
      <c r="G129" s="3">
        <v>0.32585314632999995</v>
      </c>
      <c r="H129" s="3">
        <v>1.5752338231566667</v>
      </c>
      <c r="I129" s="3">
        <v>7.89103739078</v>
      </c>
      <c r="J129" s="3">
        <v>1.2583531962233339</v>
      </c>
      <c r="K129" s="3">
        <v>6.632690761356667</v>
      </c>
      <c r="L129" s="3">
        <v>0.003894489130434787</v>
      </c>
      <c r="M129" s="89">
        <v>0.004781722826086954</v>
      </c>
      <c r="N129" s="89">
        <v>0.17872999999999992</v>
      </c>
      <c r="O129" s="3">
        <v>0</v>
      </c>
      <c r="P129" s="3">
        <v>0.0007482741304347833</v>
      </c>
      <c r="Q129" s="3">
        <v>0.0066964097826087</v>
      </c>
      <c r="R129" s="3">
        <v>0.0066964097826087</v>
      </c>
      <c r="S129" s="3">
        <v>0</v>
      </c>
      <c r="T129" s="3">
        <v>12.261802220383998</v>
      </c>
      <c r="U129" s="89">
        <v>0.8609434096000004</v>
      </c>
      <c r="V129" s="89">
        <v>1.2937890741800002</v>
      </c>
      <c r="W129" s="3">
        <v>0.0009412957099999999</v>
      </c>
      <c r="X129" s="3">
        <v>0.072522182322</v>
      </c>
      <c r="Y129" s="3">
        <v>0.08278001427399997</v>
      </c>
      <c r="Z129" s="3">
        <v>0.07893896629000002</v>
      </c>
      <c r="AA129" s="3">
        <v>0</v>
      </c>
      <c r="AB129" s="3">
        <v>0.007516997799999998</v>
      </c>
      <c r="AC129" s="89">
        <v>0.06102802954999998</v>
      </c>
      <c r="AD129" s="89">
        <v>0.002628450999999999</v>
      </c>
      <c r="AE129" s="3">
        <v>0</v>
      </c>
      <c r="AF129" s="3">
        <v>0.0035290119999999985</v>
      </c>
      <c r="AG129" s="3">
        <v>0.0015090489999999995</v>
      </c>
      <c r="AH129" s="3">
        <v>0.0013712270000000003</v>
      </c>
      <c r="AI129" s="3">
        <v>0</v>
      </c>
    </row>
    <row r="130" spans="1:35" ht="12.75">
      <c r="A130" s="86">
        <v>13257</v>
      </c>
      <c r="B130" s="48" t="s">
        <v>55</v>
      </c>
      <c r="C130" s="48" t="s">
        <v>164</v>
      </c>
      <c r="D130" s="3">
        <v>0.9479274557053334</v>
      </c>
      <c r="E130" s="3">
        <v>0.498901432372</v>
      </c>
      <c r="F130" s="3">
        <v>3.7131706217053324</v>
      </c>
      <c r="G130" s="3">
        <v>2.5076142482386663</v>
      </c>
      <c r="H130" s="3">
        <v>1.079033311038667</v>
      </c>
      <c r="I130" s="3">
        <v>3.3053868914199995</v>
      </c>
      <c r="J130" s="3">
        <v>0.5878737457053332</v>
      </c>
      <c r="K130" s="3">
        <v>2.7175160023720006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6.629514300850001</v>
      </c>
      <c r="U130" s="3">
        <v>0.36047639004999993</v>
      </c>
      <c r="V130" s="3">
        <v>1.11404443625</v>
      </c>
      <c r="W130" s="3">
        <v>0.0004892411839999999</v>
      </c>
      <c r="X130" s="3">
        <v>0.026087373347999997</v>
      </c>
      <c r="Y130" s="3">
        <v>0.04304753999999998</v>
      </c>
      <c r="Z130" s="3">
        <v>0.040557512101999996</v>
      </c>
      <c r="AA130" s="3">
        <v>0</v>
      </c>
      <c r="AB130" s="3">
        <v>0.12414635699999993</v>
      </c>
      <c r="AC130" s="3">
        <v>0.36050077370000005</v>
      </c>
      <c r="AD130" s="3">
        <v>0.016342319920000008</v>
      </c>
      <c r="AE130" s="3">
        <v>8.219199999999998E-07</v>
      </c>
      <c r="AF130" s="3">
        <v>0.02262482392</v>
      </c>
      <c r="AG130" s="3">
        <v>0.009873727949999998</v>
      </c>
      <c r="AH130" s="3">
        <v>0.00893702795</v>
      </c>
      <c r="AI130" s="3">
        <v>0</v>
      </c>
    </row>
    <row r="131" spans="1:35" ht="12.75">
      <c r="A131" s="86">
        <v>13259</v>
      </c>
      <c r="B131" s="48" t="s">
        <v>55</v>
      </c>
      <c r="C131" s="48" t="s">
        <v>165</v>
      </c>
      <c r="D131" s="3">
        <v>2.0235725282869996</v>
      </c>
      <c r="E131" s="3">
        <v>0.084065329847</v>
      </c>
      <c r="F131" s="3">
        <v>0.6397091964203333</v>
      </c>
      <c r="G131" s="3">
        <v>0.277096196337</v>
      </c>
      <c r="H131" s="3">
        <v>0.08236142967033334</v>
      </c>
      <c r="I131" s="3">
        <v>1.0590417259076668</v>
      </c>
      <c r="J131" s="3">
        <v>0.3418185298203333</v>
      </c>
      <c r="K131" s="3">
        <v>0.7172303298470001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4.981673552912002</v>
      </c>
      <c r="U131" s="3">
        <v>0.42203146291000004</v>
      </c>
      <c r="V131" s="3">
        <v>0.6305926375759997</v>
      </c>
      <c r="W131" s="3">
        <v>0.00041902416999999985</v>
      </c>
      <c r="X131" s="3">
        <v>0.049020507605999984</v>
      </c>
      <c r="Y131" s="3">
        <v>0.049045019204</v>
      </c>
      <c r="Z131" s="3">
        <v>0.04690032969999999</v>
      </c>
      <c r="AA131" s="3">
        <v>0</v>
      </c>
      <c r="AB131" s="3">
        <v>0.0011857499999999997</v>
      </c>
      <c r="AC131" s="3">
        <v>0.009013999999999998</v>
      </c>
      <c r="AD131" s="3">
        <v>0.0003052030000000001</v>
      </c>
      <c r="AE131" s="3">
        <v>0</v>
      </c>
      <c r="AF131" s="3">
        <v>0.0017408099999999995</v>
      </c>
      <c r="AG131" s="3">
        <v>0.00040685000000000005</v>
      </c>
      <c r="AH131" s="3">
        <v>0.00037315</v>
      </c>
      <c r="AI131" s="3">
        <v>0</v>
      </c>
    </row>
    <row r="132" spans="1:35" ht="12.75">
      <c r="A132" s="86">
        <v>13261</v>
      </c>
      <c r="B132" s="48" t="s">
        <v>55</v>
      </c>
      <c r="C132" s="48" t="s">
        <v>166</v>
      </c>
      <c r="D132" s="3">
        <v>2.449132570869334</v>
      </c>
      <c r="E132" s="3">
        <v>0.4427767948693334</v>
      </c>
      <c r="F132" s="3">
        <v>3.6246050658693334</v>
      </c>
      <c r="G132" s="3">
        <v>1.6707508591026667</v>
      </c>
      <c r="H132" s="3">
        <v>0.8932877930693333</v>
      </c>
      <c r="I132" s="3">
        <v>8.258838048706668</v>
      </c>
      <c r="J132" s="3">
        <v>1.519926630536</v>
      </c>
      <c r="K132" s="3">
        <v>6.738907505198333</v>
      </c>
      <c r="L132" s="3">
        <v>0.15440043478260898</v>
      </c>
      <c r="M132" s="3">
        <v>1.3616999999999992</v>
      </c>
      <c r="N132" s="3">
        <v>2.994699999999998</v>
      </c>
      <c r="O132" s="3">
        <v>0</v>
      </c>
      <c r="P132" s="3">
        <v>1.5905000000000011</v>
      </c>
      <c r="Q132" s="3">
        <v>1.5897999999999977</v>
      </c>
      <c r="R132" s="3">
        <v>0.9309599999999992</v>
      </c>
      <c r="S132" s="3">
        <v>0.6588399999999993</v>
      </c>
      <c r="T132" s="3">
        <v>7.762683990133999</v>
      </c>
      <c r="U132" s="3">
        <v>0.8393687084600001</v>
      </c>
      <c r="V132" s="3">
        <v>0.9382115067040001</v>
      </c>
      <c r="W132" s="3">
        <v>0.0007725021320000001</v>
      </c>
      <c r="X132" s="3">
        <v>0.08109906304</v>
      </c>
      <c r="Y132" s="3">
        <v>0.08818898950999998</v>
      </c>
      <c r="Z132" s="3">
        <v>0.08483694708800002</v>
      </c>
      <c r="AA132" s="3">
        <v>0</v>
      </c>
      <c r="AB132" s="3">
        <v>0.013089609700000003</v>
      </c>
      <c r="AC132" s="3">
        <v>0.08557676945000002</v>
      </c>
      <c r="AD132" s="3">
        <v>0.00336303197</v>
      </c>
      <c r="AE132" s="3">
        <v>2.7396999999999996E-07</v>
      </c>
      <c r="AF132" s="3">
        <v>0.005346332970000001</v>
      </c>
      <c r="AG132" s="3">
        <v>0.0021515179699999995</v>
      </c>
      <c r="AH132" s="3">
        <v>0.0019309479699999995</v>
      </c>
      <c r="AI132" s="3">
        <v>0</v>
      </c>
    </row>
    <row r="133" spans="1:35" ht="12.75">
      <c r="A133" s="86">
        <v>13263</v>
      </c>
      <c r="B133" s="48" t="s">
        <v>55</v>
      </c>
      <c r="C133" s="48" t="s">
        <v>167</v>
      </c>
      <c r="D133" s="3">
        <v>0.8754604788026668</v>
      </c>
      <c r="E133" s="3">
        <v>0.026348338136000002</v>
      </c>
      <c r="F133" s="3">
        <v>0.653754125136</v>
      </c>
      <c r="G133" s="3">
        <v>0.2170873622693334</v>
      </c>
      <c r="H133" s="3">
        <v>0.009243659136</v>
      </c>
      <c r="I133" s="3">
        <v>0.8337824942399998</v>
      </c>
      <c r="J133" s="3">
        <v>0.20519540546933338</v>
      </c>
      <c r="K133" s="3">
        <v>0.6285863658026666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1.0359305189780004</v>
      </c>
      <c r="U133" s="3">
        <v>0.1254760392619999</v>
      </c>
      <c r="V133" s="3">
        <v>0.17708204995200003</v>
      </c>
      <c r="W133" s="3">
        <v>0.000116426376</v>
      </c>
      <c r="X133" s="3">
        <v>0.01538078020599997</v>
      </c>
      <c r="Y133" s="3">
        <v>0.01425100504600001</v>
      </c>
      <c r="Z133" s="3">
        <v>0.01365637746400001</v>
      </c>
      <c r="AA133" s="3">
        <v>0</v>
      </c>
      <c r="AB133" s="3">
        <v>0.107258833</v>
      </c>
      <c r="AC133" s="3">
        <v>0.9870812612000001</v>
      </c>
      <c r="AD133" s="3">
        <v>0.037468201799999996</v>
      </c>
      <c r="AE133" s="3">
        <v>2.19177E-06</v>
      </c>
      <c r="AF133" s="3">
        <v>0.06183982180000002</v>
      </c>
      <c r="AG133" s="3">
        <v>0.024893187799999997</v>
      </c>
      <c r="AH133" s="3">
        <v>0.022412393799999993</v>
      </c>
      <c r="AI133" s="3">
        <v>0</v>
      </c>
    </row>
    <row r="134" spans="1:35" ht="12.75">
      <c r="A134" s="86">
        <v>13265</v>
      </c>
      <c r="B134" s="48" t="s">
        <v>55</v>
      </c>
      <c r="C134" s="48" t="s">
        <v>168</v>
      </c>
      <c r="D134" s="3">
        <v>0.38101183822333334</v>
      </c>
      <c r="E134" s="3">
        <v>0.012806769356666668</v>
      </c>
      <c r="F134" s="3">
        <v>0.1650958522233333</v>
      </c>
      <c r="G134" s="3">
        <v>0.27035099359</v>
      </c>
      <c r="H134" s="3">
        <v>0.0036904677566666666</v>
      </c>
      <c r="I134" s="3">
        <v>0.3405347371133333</v>
      </c>
      <c r="J134" s="3">
        <v>0.08856554255666665</v>
      </c>
      <c r="K134" s="3">
        <v>0.25196804739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0.380779276164</v>
      </c>
      <c r="U134" s="3">
        <v>0.05795406003400003</v>
      </c>
      <c r="V134" s="3">
        <v>0.039910003546</v>
      </c>
      <c r="W134" s="3">
        <v>4.704316199999999E-05</v>
      </c>
      <c r="X134" s="3">
        <v>0.0073591698600000005</v>
      </c>
      <c r="Y134" s="3">
        <v>0.0061361982580000005</v>
      </c>
      <c r="Z134" s="3">
        <v>0.005897305890000001</v>
      </c>
      <c r="AA134" s="3">
        <v>0</v>
      </c>
      <c r="AB134" s="3">
        <v>0.017195111500000002</v>
      </c>
      <c r="AC134" s="3">
        <v>0.15834452100000002</v>
      </c>
      <c r="AD134" s="3">
        <v>0.006001625970000002</v>
      </c>
      <c r="AE134" s="3">
        <v>2.7396999999999996E-07</v>
      </c>
      <c r="AF134" s="3">
        <v>0.00992080797</v>
      </c>
      <c r="AG134" s="3">
        <v>0.003967659970000001</v>
      </c>
      <c r="AH134" s="3">
        <v>0.003609268970000001</v>
      </c>
      <c r="AI134" s="3">
        <v>0</v>
      </c>
    </row>
    <row r="135" spans="1:35" ht="12.75">
      <c r="A135" s="86">
        <v>13267</v>
      </c>
      <c r="B135" s="48" t="s">
        <v>55</v>
      </c>
      <c r="C135" s="48" t="s">
        <v>169</v>
      </c>
      <c r="D135" s="3">
        <v>2.37344076825</v>
      </c>
      <c r="E135" s="3">
        <v>0.10380375445000001</v>
      </c>
      <c r="F135" s="3">
        <v>1.764621724283333</v>
      </c>
      <c r="G135" s="3">
        <v>6.520795351056667</v>
      </c>
      <c r="H135" s="3">
        <v>0.08357221658333333</v>
      </c>
      <c r="I135" s="3">
        <v>4.351690340493334</v>
      </c>
      <c r="J135" s="3">
        <v>0.8825398859166667</v>
      </c>
      <c r="K135" s="3">
        <v>3.4691420689166663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3.541070230748001</v>
      </c>
      <c r="U135" s="3">
        <v>0.36734280498800004</v>
      </c>
      <c r="V135" s="3">
        <v>0.5291998617319998</v>
      </c>
      <c r="W135" s="3">
        <v>0.000337008146</v>
      </c>
      <c r="X135" s="3">
        <v>0.04063839937000001</v>
      </c>
      <c r="Y135" s="3">
        <v>0.04638110425600001</v>
      </c>
      <c r="Z135" s="3">
        <v>0.04455309018799998</v>
      </c>
      <c r="AA135" s="3">
        <v>0</v>
      </c>
      <c r="AB135" s="3">
        <v>0.014350190000000006</v>
      </c>
      <c r="AC135" s="3">
        <v>0.004284351999999999</v>
      </c>
      <c r="AD135" s="3">
        <v>0.0005739769999999999</v>
      </c>
      <c r="AE135" s="3">
        <v>0</v>
      </c>
      <c r="AF135" s="3">
        <v>0.0008191799999999999</v>
      </c>
      <c r="AG135" s="3">
        <v>0.000333697</v>
      </c>
      <c r="AH135" s="3">
        <v>0.000333697</v>
      </c>
      <c r="AI135" s="3">
        <v>0</v>
      </c>
    </row>
    <row r="136" spans="1:35" ht="12.75">
      <c r="A136" s="86">
        <v>13269</v>
      </c>
      <c r="B136" s="48" t="s">
        <v>55</v>
      </c>
      <c r="C136" s="48" t="s">
        <v>170</v>
      </c>
      <c r="D136" s="3">
        <v>0.8297328721199994</v>
      </c>
      <c r="E136" s="3">
        <v>0.04571922425333333</v>
      </c>
      <c r="F136" s="3">
        <v>0.7451109921200001</v>
      </c>
      <c r="G136" s="3">
        <v>1.44951322662</v>
      </c>
      <c r="H136" s="3">
        <v>0.05375387975333333</v>
      </c>
      <c r="I136" s="3">
        <v>1.9105919513133331</v>
      </c>
      <c r="J136" s="3">
        <v>0.38218656112000005</v>
      </c>
      <c r="K136" s="3">
        <v>1.5284039542433334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2.451541377646001</v>
      </c>
      <c r="U136" s="3">
        <v>0.22584341520999962</v>
      </c>
      <c r="V136" s="3">
        <v>0.292262698072</v>
      </c>
      <c r="W136" s="3">
        <v>0.00021295508200000002</v>
      </c>
      <c r="X136" s="3">
        <v>0.023394076558000035</v>
      </c>
      <c r="Y136" s="3">
        <v>0.025432787538000004</v>
      </c>
      <c r="Z136" s="3">
        <v>0.024420653816000004</v>
      </c>
      <c r="AA136" s="3">
        <v>0</v>
      </c>
      <c r="AB136" s="3">
        <v>0.08876222699999999</v>
      </c>
      <c r="AC136" s="3">
        <v>0.8169170023000002</v>
      </c>
      <c r="AD136" s="3">
        <v>0.030989893799999998</v>
      </c>
      <c r="AE136" s="3">
        <v>1.917770000000001E-06</v>
      </c>
      <c r="AF136" s="3">
        <v>0.051175627799999984</v>
      </c>
      <c r="AG136" s="3">
        <v>0.020591173799999994</v>
      </c>
      <c r="AH136" s="3">
        <v>0.0185508499</v>
      </c>
      <c r="AI136" s="3">
        <v>0</v>
      </c>
    </row>
    <row r="137" spans="1:35" ht="12.75">
      <c r="A137" s="86">
        <v>13271</v>
      </c>
      <c r="B137" s="48" t="s">
        <v>55</v>
      </c>
      <c r="C137" s="48" t="s">
        <v>171</v>
      </c>
      <c r="D137" s="3">
        <v>2.7080728367765032</v>
      </c>
      <c r="E137" s="3">
        <v>0.3033605245360656</v>
      </c>
      <c r="F137" s="3">
        <v>1.3859551598366118</v>
      </c>
      <c r="G137" s="3">
        <v>0.5552985446398906</v>
      </c>
      <c r="H137" s="3">
        <v>0.5578038425196721</v>
      </c>
      <c r="I137" s="3">
        <v>2.5533421592579235</v>
      </c>
      <c r="J137" s="3">
        <v>0.6648183265579234</v>
      </c>
      <c r="K137" s="3">
        <v>1.8885326912120224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2.8475756607620006</v>
      </c>
      <c r="U137" s="3">
        <v>0.330852670124</v>
      </c>
      <c r="V137" s="3">
        <v>0.38234232039599997</v>
      </c>
      <c r="W137" s="3">
        <v>0.000321510548</v>
      </c>
      <c r="X137" s="3">
        <v>0.027968925399999997</v>
      </c>
      <c r="Y137" s="3">
        <v>0.02889665416400001</v>
      </c>
      <c r="Z137" s="3">
        <v>0.027730458881999993</v>
      </c>
      <c r="AA137" s="3">
        <v>0</v>
      </c>
      <c r="AB137" s="3">
        <v>0.013826295600000003</v>
      </c>
      <c r="AC137" s="3">
        <v>0.1266453152</v>
      </c>
      <c r="AD137" s="3">
        <v>0.004763513969999999</v>
      </c>
      <c r="AE137" s="3">
        <v>2.7396999999999996E-07</v>
      </c>
      <c r="AF137" s="3">
        <v>0.00848023797</v>
      </c>
      <c r="AG137" s="3">
        <v>0.0032427429699999986</v>
      </c>
      <c r="AH137" s="3">
        <v>0.0029396989700000006</v>
      </c>
      <c r="AI137" s="3">
        <v>0</v>
      </c>
    </row>
    <row r="138" spans="1:35" ht="12.75">
      <c r="A138" s="86">
        <v>13273</v>
      </c>
      <c r="B138" s="48" t="s">
        <v>55</v>
      </c>
      <c r="C138" s="48" t="s">
        <v>172</v>
      </c>
      <c r="D138" s="3">
        <v>1.5336418663872675</v>
      </c>
      <c r="E138" s="3">
        <v>0.14444245846923498</v>
      </c>
      <c r="F138" s="3">
        <v>1.0149024108681421</v>
      </c>
      <c r="G138" s="3">
        <v>0.5904555048572129</v>
      </c>
      <c r="H138" s="3">
        <v>0.25676815166049183</v>
      </c>
      <c r="I138" s="3">
        <v>4.549318325734699</v>
      </c>
      <c r="J138" s="3">
        <v>0.884377603108579</v>
      </c>
      <c r="K138" s="3">
        <v>3.6649275868173223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2.3093219268619993</v>
      </c>
      <c r="U138" s="3">
        <v>0.49457340655599996</v>
      </c>
      <c r="V138" s="3">
        <v>0.3079971909899999</v>
      </c>
      <c r="W138" s="3">
        <v>0.00037175862200000004</v>
      </c>
      <c r="X138" s="3">
        <v>0.05386379035400001</v>
      </c>
      <c r="Y138" s="3">
        <v>0.056797789812</v>
      </c>
      <c r="Z138" s="3">
        <v>0.054886090230000004</v>
      </c>
      <c r="AA138" s="3">
        <v>0</v>
      </c>
      <c r="AB138" s="3">
        <v>0</v>
      </c>
      <c r="AC138" s="3">
        <v>0</v>
      </c>
      <c r="AD138" s="3">
        <v>0</v>
      </c>
      <c r="AE138" s="3">
        <v>0</v>
      </c>
      <c r="AF138" s="3">
        <v>0</v>
      </c>
      <c r="AG138" s="3">
        <v>0</v>
      </c>
      <c r="AH138" s="3">
        <v>0</v>
      </c>
      <c r="AI138" s="3">
        <v>0</v>
      </c>
    </row>
    <row r="139" spans="1:35" ht="12.75">
      <c r="A139" s="86">
        <v>13275</v>
      </c>
      <c r="B139" s="48" t="s">
        <v>55</v>
      </c>
      <c r="C139" s="48" t="s">
        <v>173</v>
      </c>
      <c r="D139" s="3">
        <v>11.69410840051164</v>
      </c>
      <c r="E139" s="3">
        <v>0.8292480340690164</v>
      </c>
      <c r="F139" s="3">
        <v>5.536417355096338</v>
      </c>
      <c r="G139" s="3">
        <v>1.2421803726996172</v>
      </c>
      <c r="H139" s="3">
        <v>1.3404618203018037</v>
      </c>
      <c r="I139" s="3">
        <v>9.657926237547814</v>
      </c>
      <c r="J139" s="3">
        <v>2.3125219534242074</v>
      </c>
      <c r="K139" s="3">
        <v>7.345405629742351</v>
      </c>
      <c r="L139" s="3">
        <v>0.5045501086956533</v>
      </c>
      <c r="M139" s="3">
        <v>0.34318021739130455</v>
      </c>
      <c r="N139" s="3">
        <v>0.8780799999999985</v>
      </c>
      <c r="O139" s="3">
        <v>0</v>
      </c>
      <c r="P139" s="3">
        <v>0.2713099999999998</v>
      </c>
      <c r="Q139" s="3">
        <v>0.48543000000000047</v>
      </c>
      <c r="R139" s="3">
        <v>0.34505000000000036</v>
      </c>
      <c r="S139" s="3">
        <v>0.14039</v>
      </c>
      <c r="T139" s="3">
        <v>11.940599726413998</v>
      </c>
      <c r="U139" s="3">
        <v>1.0101266698099998</v>
      </c>
      <c r="V139" s="3">
        <v>1.44506940011</v>
      </c>
      <c r="W139" s="3">
        <v>0.001018094888</v>
      </c>
      <c r="X139" s="3">
        <v>0.09649876423200003</v>
      </c>
      <c r="Y139" s="3">
        <v>0.11239580141599999</v>
      </c>
      <c r="Z139" s="3">
        <v>0.10749863252999993</v>
      </c>
      <c r="AA139" s="3">
        <v>0</v>
      </c>
      <c r="AB139" s="3">
        <v>0.030519847300000003</v>
      </c>
      <c r="AC139" s="3">
        <v>0.22970246180000006</v>
      </c>
      <c r="AD139" s="3">
        <v>0.008886352949999999</v>
      </c>
      <c r="AE139" s="3">
        <v>5.479500000000002E-07</v>
      </c>
      <c r="AF139" s="3">
        <v>0.01438510995</v>
      </c>
      <c r="AG139" s="3">
        <v>0.005838322950000001</v>
      </c>
      <c r="AH139" s="3">
        <v>0.0052868589700000015</v>
      </c>
      <c r="AI139" s="3">
        <v>0</v>
      </c>
    </row>
    <row r="140" spans="1:35" ht="12.75">
      <c r="A140" s="86">
        <v>13277</v>
      </c>
      <c r="B140" s="48" t="s">
        <v>55</v>
      </c>
      <c r="C140" s="48" t="s">
        <v>174</v>
      </c>
      <c r="D140" s="3">
        <v>3.591147221556667</v>
      </c>
      <c r="E140" s="3">
        <v>0.6035871958900001</v>
      </c>
      <c r="F140" s="3">
        <v>4.480987195223332</v>
      </c>
      <c r="G140" s="3">
        <v>0.891809396423333</v>
      </c>
      <c r="H140" s="3">
        <v>1.1377232953233332</v>
      </c>
      <c r="I140" s="3">
        <v>9.761737730113333</v>
      </c>
      <c r="J140" s="3">
        <v>1.7145738758900002</v>
      </c>
      <c r="K140" s="3">
        <v>8.047169129683999</v>
      </c>
      <c r="L140" s="3">
        <v>0.013319271739130443</v>
      </c>
      <c r="M140" s="3">
        <v>0.018675336956521738</v>
      </c>
      <c r="N140" s="3">
        <v>0.5567300000000012</v>
      </c>
      <c r="O140" s="3">
        <v>0</v>
      </c>
      <c r="P140" s="3">
        <v>0.007752202173913033</v>
      </c>
      <c r="Q140" s="3">
        <v>0.25336000000000036</v>
      </c>
      <c r="R140" s="3">
        <v>0.08317401086956508</v>
      </c>
      <c r="S140" s="3">
        <v>0.1701800000000002</v>
      </c>
      <c r="T140" s="3">
        <v>13.597081892515995</v>
      </c>
      <c r="U140" s="3">
        <v>0.9934728396599999</v>
      </c>
      <c r="V140" s="3">
        <v>1.1326544679260004</v>
      </c>
      <c r="W140" s="3">
        <v>0.0009824039600000002</v>
      </c>
      <c r="X140" s="3">
        <v>0.09569809527599996</v>
      </c>
      <c r="Y140" s="3">
        <v>0.10296348931600001</v>
      </c>
      <c r="Z140" s="3">
        <v>0.098832111322</v>
      </c>
      <c r="AA140" s="3">
        <v>0</v>
      </c>
      <c r="AB140" s="3">
        <v>0.050847347000000015</v>
      </c>
      <c r="AC140" s="3">
        <v>0.4490253406000002</v>
      </c>
      <c r="AD140" s="3">
        <v>0.0171062209</v>
      </c>
      <c r="AE140" s="3">
        <v>8.219199999999998E-07</v>
      </c>
      <c r="AF140" s="3">
        <v>0.028109105899999997</v>
      </c>
      <c r="AG140" s="3">
        <v>0.01131518192</v>
      </c>
      <c r="AH140" s="3">
        <v>0.010185471919999998</v>
      </c>
      <c r="AI140" s="3">
        <v>0</v>
      </c>
    </row>
    <row r="141" spans="1:35" ht="12.75">
      <c r="A141" s="86">
        <v>13279</v>
      </c>
      <c r="B141" s="48" t="s">
        <v>55</v>
      </c>
      <c r="C141" s="48" t="s">
        <v>175</v>
      </c>
      <c r="D141" s="3">
        <v>2.8512149384766676</v>
      </c>
      <c r="E141" s="3">
        <v>0.34058379807666667</v>
      </c>
      <c r="F141" s="3">
        <v>2.57531704681</v>
      </c>
      <c r="G141" s="3">
        <v>0.8686751645099998</v>
      </c>
      <c r="H141" s="3">
        <v>0.6339730404766666</v>
      </c>
      <c r="I141" s="3">
        <v>3.8410168616833342</v>
      </c>
      <c r="J141" s="3">
        <v>0.8436449558100001</v>
      </c>
      <c r="K141" s="3">
        <v>2.9973593558433334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4.932452748845998</v>
      </c>
      <c r="U141" s="3">
        <v>0.41996525937399987</v>
      </c>
      <c r="V141" s="3">
        <v>0.435780581072</v>
      </c>
      <c r="W141" s="3">
        <v>0.0004043306579999999</v>
      </c>
      <c r="X141" s="3">
        <v>0.03835760829599999</v>
      </c>
      <c r="Y141" s="3">
        <v>0.039622077618</v>
      </c>
      <c r="Z141" s="3">
        <v>0.038123558369999984</v>
      </c>
      <c r="AA141" s="3">
        <v>0</v>
      </c>
      <c r="AB141" s="3">
        <v>0.023583189999999993</v>
      </c>
      <c r="AC141" s="3">
        <v>0.00433915</v>
      </c>
      <c r="AD141" s="3">
        <v>0.0008753470000000002</v>
      </c>
      <c r="AE141" s="3">
        <v>0</v>
      </c>
      <c r="AF141" s="3">
        <v>0.0008465769999999998</v>
      </c>
      <c r="AG141" s="3">
        <v>0.0004432869999999999</v>
      </c>
      <c r="AH141" s="3">
        <v>0.0004432869999999999</v>
      </c>
      <c r="AI141" s="3">
        <v>0</v>
      </c>
    </row>
    <row r="142" spans="1:35" ht="12.75">
      <c r="A142" s="86">
        <v>13281</v>
      </c>
      <c r="B142" s="48" t="s">
        <v>55</v>
      </c>
      <c r="C142" s="48" t="s">
        <v>176</v>
      </c>
      <c r="D142" s="3">
        <v>0.2325697080866667</v>
      </c>
      <c r="E142" s="3">
        <v>0.028444709586666672</v>
      </c>
      <c r="F142" s="3">
        <v>0.6218435220866666</v>
      </c>
      <c r="G142" s="3">
        <v>0.13799985978666668</v>
      </c>
      <c r="H142" s="3">
        <v>0.03170819832</v>
      </c>
      <c r="I142" s="3">
        <v>1.0657405415066665</v>
      </c>
      <c r="J142" s="3">
        <v>0.19745691508666668</v>
      </c>
      <c r="K142" s="3">
        <v>0.8682882599866667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4.112215597584001</v>
      </c>
      <c r="U142" s="3">
        <v>0.25593973749000004</v>
      </c>
      <c r="V142" s="3">
        <v>0.990843782566</v>
      </c>
      <c r="W142" s="3">
        <v>0.00033598040799999977</v>
      </c>
      <c r="X142" s="3">
        <v>0.029189152744</v>
      </c>
      <c r="Y142" s="3">
        <v>0.044039212714</v>
      </c>
      <c r="Z142" s="3">
        <v>0.041569970724</v>
      </c>
      <c r="AA142" s="3">
        <v>0</v>
      </c>
      <c r="AB142" s="3">
        <v>0</v>
      </c>
      <c r="AC142" s="3">
        <v>0</v>
      </c>
      <c r="AD142" s="3">
        <v>0</v>
      </c>
      <c r="AE142" s="3">
        <v>0</v>
      </c>
      <c r="AF142" s="3">
        <v>0</v>
      </c>
      <c r="AG142" s="3">
        <v>0</v>
      </c>
      <c r="AH142" s="3">
        <v>0</v>
      </c>
      <c r="AI142" s="3">
        <v>0</v>
      </c>
    </row>
    <row r="143" spans="1:35" ht="12.75">
      <c r="A143" s="86">
        <v>13283</v>
      </c>
      <c r="B143" s="48" t="s">
        <v>55</v>
      </c>
      <c r="C143" s="48" t="s">
        <v>177</v>
      </c>
      <c r="D143" s="3">
        <v>1.6638343861833338</v>
      </c>
      <c r="E143" s="3">
        <v>0.05709912835</v>
      </c>
      <c r="F143" s="3">
        <v>0.58798661115</v>
      </c>
      <c r="G143" s="3">
        <v>0.11785062519333336</v>
      </c>
      <c r="H143" s="3">
        <v>0.05278629991666667</v>
      </c>
      <c r="I143" s="3">
        <v>1.0598856778366665</v>
      </c>
      <c r="J143" s="3">
        <v>0.2985511624833333</v>
      </c>
      <c r="K143" s="3">
        <v>0.7613420116166668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1.0331013355820002</v>
      </c>
      <c r="U143" s="3">
        <v>0.13706887659799996</v>
      </c>
      <c r="V143" s="3">
        <v>0.16823632596599997</v>
      </c>
      <c r="W143" s="3">
        <v>0.000121009126</v>
      </c>
      <c r="X143" s="3">
        <v>0.015691232125999998</v>
      </c>
      <c r="Y143" s="3">
        <v>0.015385717781999998</v>
      </c>
      <c r="Z143" s="3">
        <v>0.014791973851999995</v>
      </c>
      <c r="AA143" s="3">
        <v>0</v>
      </c>
      <c r="AB143" s="3">
        <v>0</v>
      </c>
      <c r="AC143" s="3">
        <v>0</v>
      </c>
      <c r="AD143" s="3">
        <v>0</v>
      </c>
      <c r="AE143" s="3">
        <v>0</v>
      </c>
      <c r="AF143" s="3">
        <v>0</v>
      </c>
      <c r="AG143" s="3">
        <v>0</v>
      </c>
      <c r="AH143" s="3">
        <v>0</v>
      </c>
      <c r="AI143" s="3">
        <v>0</v>
      </c>
    </row>
    <row r="144" spans="1:35" ht="12.75">
      <c r="A144" s="86">
        <v>13285</v>
      </c>
      <c r="B144" s="48" t="s">
        <v>55</v>
      </c>
      <c r="C144" s="48" t="s">
        <v>178</v>
      </c>
      <c r="D144" s="3">
        <v>2.303334478086667</v>
      </c>
      <c r="E144" s="3">
        <v>1.3925522940866666</v>
      </c>
      <c r="F144" s="3">
        <v>8.091408874753332</v>
      </c>
      <c r="G144" s="3">
        <v>0.3316818047533333</v>
      </c>
      <c r="H144" s="3">
        <v>2.98697748942</v>
      </c>
      <c r="I144" s="3">
        <v>5.949257766173333</v>
      </c>
      <c r="J144" s="3">
        <v>1.1466658047533334</v>
      </c>
      <c r="K144" s="3">
        <v>4.802597494086666</v>
      </c>
      <c r="L144" s="3">
        <v>0.022455065217391247</v>
      </c>
      <c r="M144" s="3">
        <v>0.05365821739130442</v>
      </c>
      <c r="N144" s="3">
        <v>1.1732506521739121</v>
      </c>
      <c r="O144" s="3">
        <v>0</v>
      </c>
      <c r="P144" s="3">
        <v>9.315099999999984E-05</v>
      </c>
      <c r="Q144" s="3">
        <v>0.04162402173913051</v>
      </c>
      <c r="R144" s="3">
        <v>0.03092202173913037</v>
      </c>
      <c r="S144" s="3">
        <v>0.010700999999999983</v>
      </c>
      <c r="T144" s="3">
        <v>20.186428591526</v>
      </c>
      <c r="U144" s="3">
        <v>1.131397522102</v>
      </c>
      <c r="V144" s="3">
        <v>4.3084990398760015</v>
      </c>
      <c r="W144" s="3">
        <v>0.0016210592159999998</v>
      </c>
      <c r="X144" s="3">
        <v>0.08993104158400002</v>
      </c>
      <c r="Y144" s="3">
        <v>0.14977503633599998</v>
      </c>
      <c r="Z144" s="3">
        <v>0.14079745883399994</v>
      </c>
      <c r="AA144" s="3">
        <v>0</v>
      </c>
      <c r="AB144" s="3">
        <v>0.084483448</v>
      </c>
      <c r="AC144" s="3">
        <v>0.7329934234</v>
      </c>
      <c r="AD144" s="3">
        <v>0.027957463799999985</v>
      </c>
      <c r="AE144" s="3">
        <v>1.6438700000000007E-06</v>
      </c>
      <c r="AF144" s="3">
        <v>0.04591194379999998</v>
      </c>
      <c r="AG144" s="3">
        <v>0.018468079899999996</v>
      </c>
      <c r="AH144" s="3">
        <v>0.0166483999</v>
      </c>
      <c r="AI144" s="3">
        <v>0</v>
      </c>
    </row>
    <row r="145" spans="1:35" ht="12.75">
      <c r="A145" s="86">
        <v>13287</v>
      </c>
      <c r="B145" s="48" t="s">
        <v>55</v>
      </c>
      <c r="C145" s="48" t="s">
        <v>179</v>
      </c>
      <c r="D145" s="3">
        <v>1.5875216023719994</v>
      </c>
      <c r="E145" s="3">
        <v>0.082126398472</v>
      </c>
      <c r="F145" s="3">
        <v>0.8874202633053334</v>
      </c>
      <c r="G145" s="3">
        <v>1.3688301982919997</v>
      </c>
      <c r="H145" s="3">
        <v>0.104532131372</v>
      </c>
      <c r="I145" s="3">
        <v>3.5515105307533332</v>
      </c>
      <c r="J145" s="3">
        <v>0.7470762657053335</v>
      </c>
      <c r="K145" s="3">
        <v>2.8044221309386668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2.769654807172</v>
      </c>
      <c r="U145" s="3">
        <v>0.4285427758939999</v>
      </c>
      <c r="V145" s="3">
        <v>0.4164338084940001</v>
      </c>
      <c r="W145" s="3">
        <v>0.00034530520199999997</v>
      </c>
      <c r="X145" s="3">
        <v>0.047491385230000044</v>
      </c>
      <c r="Y145" s="3">
        <v>0.05289127302199999</v>
      </c>
      <c r="Z145" s="3">
        <v>0.050984699636000025</v>
      </c>
      <c r="AA145" s="3">
        <v>0</v>
      </c>
      <c r="AB145" s="3">
        <v>0.12008286799999995</v>
      </c>
      <c r="AC145" s="3">
        <v>1.1050296330999996</v>
      </c>
      <c r="AD145" s="3">
        <v>0.0419544958</v>
      </c>
      <c r="AE145" s="3">
        <v>2.4657699999999998E-06</v>
      </c>
      <c r="AF145" s="3">
        <v>0.06925283579999998</v>
      </c>
      <c r="AG145" s="3">
        <v>0.027855001799999998</v>
      </c>
      <c r="AH145" s="3">
        <v>0.02509855779999999</v>
      </c>
      <c r="AI145" s="3">
        <v>0</v>
      </c>
    </row>
    <row r="146" spans="1:35" ht="12.75">
      <c r="A146" s="86">
        <v>13289</v>
      </c>
      <c r="B146" s="48" t="s">
        <v>55</v>
      </c>
      <c r="C146" s="48" t="s">
        <v>180</v>
      </c>
      <c r="D146" s="3">
        <v>0.7563414651979234</v>
      </c>
      <c r="E146" s="3">
        <v>0.0273653332115847</v>
      </c>
      <c r="F146" s="3">
        <v>0.8129890187859018</v>
      </c>
      <c r="G146" s="3">
        <v>0.11197634057732242</v>
      </c>
      <c r="H146" s="3">
        <v>0.008674546625956285</v>
      </c>
      <c r="I146" s="3">
        <v>1.4891643158324592</v>
      </c>
      <c r="J146" s="3">
        <v>0.34064780545475415</v>
      </c>
      <c r="K146" s="3">
        <v>1.148505543337268</v>
      </c>
      <c r="L146" s="3">
        <v>0.24743054347826107</v>
      </c>
      <c r="M146" s="3">
        <v>0.3030006521739136</v>
      </c>
      <c r="N146" s="3">
        <v>0.015975021739130447</v>
      </c>
      <c r="O146" s="3">
        <v>0</v>
      </c>
      <c r="P146" s="3">
        <v>0.028502000000000024</v>
      </c>
      <c r="Q146" s="3">
        <v>0.9357301086956535</v>
      </c>
      <c r="R146" s="3">
        <v>0.8262500000000013</v>
      </c>
      <c r="S146" s="3">
        <v>0.10948999999999989</v>
      </c>
      <c r="T146" s="3">
        <v>1.9587666863060005</v>
      </c>
      <c r="U146" s="3">
        <v>0.12520563026599998</v>
      </c>
      <c r="V146" s="3">
        <v>0.2896401457920001</v>
      </c>
      <c r="W146" s="3">
        <v>0.000139810042</v>
      </c>
      <c r="X146" s="3">
        <v>0.014229374268000002</v>
      </c>
      <c r="Y146" s="3">
        <v>0.016346176578</v>
      </c>
      <c r="Z146" s="3">
        <v>0.015596246429999999</v>
      </c>
      <c r="AA146" s="3">
        <v>0</v>
      </c>
      <c r="AB146" s="3">
        <v>0.015438103600000001</v>
      </c>
      <c r="AC146" s="3">
        <v>0.13967651109999998</v>
      </c>
      <c r="AD146" s="3">
        <v>0.00609479197</v>
      </c>
      <c r="AE146" s="3">
        <v>2.7396999999999996E-07</v>
      </c>
      <c r="AF146" s="3">
        <v>0.00810575897</v>
      </c>
      <c r="AG146" s="3">
        <v>0.003492918970000001</v>
      </c>
      <c r="AH146" s="3">
        <v>0.00318961097</v>
      </c>
      <c r="AI146" s="3">
        <v>0</v>
      </c>
    </row>
    <row r="147" spans="1:35" ht="12.75">
      <c r="A147" s="86">
        <v>13291</v>
      </c>
      <c r="B147" s="48" t="s">
        <v>55</v>
      </c>
      <c r="C147" s="48" t="s">
        <v>181</v>
      </c>
      <c r="D147" s="3">
        <v>0.5321876666666667</v>
      </c>
      <c r="E147" s="3">
        <v>0.0752472</v>
      </c>
      <c r="F147" s="3">
        <v>1.2015360000000002</v>
      </c>
      <c r="G147" s="3">
        <v>0.37691692666666665</v>
      </c>
      <c r="H147" s="3">
        <v>0.10674260666666668</v>
      </c>
      <c r="I147" s="3">
        <v>2.1245876666666663</v>
      </c>
      <c r="J147" s="3">
        <v>0.39232760000000005</v>
      </c>
      <c r="K147" s="3">
        <v>1.732272623333333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5.948192469068002</v>
      </c>
      <c r="U147" s="3">
        <v>0.45944778276200005</v>
      </c>
      <c r="V147" s="3">
        <v>0.79733657553</v>
      </c>
      <c r="W147" s="3">
        <v>0.000476126294</v>
      </c>
      <c r="X147" s="3">
        <v>0.051764870535999985</v>
      </c>
      <c r="Y147" s="3">
        <v>0.052940516516</v>
      </c>
      <c r="Z147" s="3">
        <v>0.05064438500600001</v>
      </c>
      <c r="AA147" s="3">
        <v>0</v>
      </c>
      <c r="AB147" s="3">
        <v>0</v>
      </c>
      <c r="AC147" s="3">
        <v>0</v>
      </c>
      <c r="AD147" s="3">
        <v>0</v>
      </c>
      <c r="AE147" s="3">
        <v>0</v>
      </c>
      <c r="AF147" s="3">
        <v>0</v>
      </c>
      <c r="AG147" s="3">
        <v>0</v>
      </c>
      <c r="AH147" s="3">
        <v>0</v>
      </c>
      <c r="AI147" s="3">
        <v>0</v>
      </c>
    </row>
    <row r="148" spans="1:35" ht="12.75">
      <c r="A148" s="86">
        <v>13293</v>
      </c>
      <c r="B148" s="48" t="s">
        <v>55</v>
      </c>
      <c r="C148" s="48" t="s">
        <v>182</v>
      </c>
      <c r="D148" s="3">
        <v>1.5065810679766667</v>
      </c>
      <c r="E148" s="3">
        <v>0.49394756857666666</v>
      </c>
      <c r="F148" s="3">
        <v>2.73717642631</v>
      </c>
      <c r="G148" s="3">
        <v>0.9794902994100001</v>
      </c>
      <c r="H148" s="3">
        <v>1.0508959883766669</v>
      </c>
      <c r="I148" s="3">
        <v>2.88727737355</v>
      </c>
      <c r="J148" s="3">
        <v>0.5865721569766665</v>
      </c>
      <c r="K148" s="3">
        <v>2.30071154956</v>
      </c>
      <c r="L148" s="3">
        <v>0.04982502173913037</v>
      </c>
      <c r="M148" s="3">
        <v>0.35551999999999934</v>
      </c>
      <c r="N148" s="3">
        <v>0.1348500000000001</v>
      </c>
      <c r="O148" s="3">
        <v>0</v>
      </c>
      <c r="P148" s="3">
        <v>5.479499999999991E-05</v>
      </c>
      <c r="Q148" s="3">
        <v>0.0005737023913043492</v>
      </c>
      <c r="R148" s="3">
        <v>0.0005737023913043492</v>
      </c>
      <c r="S148" s="3">
        <v>0</v>
      </c>
      <c r="T148" s="3">
        <v>6.361556503632</v>
      </c>
      <c r="U148" s="3">
        <v>0.3332689560340002</v>
      </c>
      <c r="V148" s="3">
        <v>0.5768212505320001</v>
      </c>
      <c r="W148" s="3">
        <v>0.00039435573400000014</v>
      </c>
      <c r="X148" s="3">
        <v>0.027295945639999996</v>
      </c>
      <c r="Y148" s="3">
        <v>0.031097299136000008</v>
      </c>
      <c r="Z148" s="3">
        <v>0.029623603196</v>
      </c>
      <c r="AA148" s="3">
        <v>0</v>
      </c>
      <c r="AB148" s="3">
        <v>0.00160908995</v>
      </c>
      <c r="AC148" s="3">
        <v>0.014954410919999996</v>
      </c>
      <c r="AD148" s="3">
        <v>0.0005611005999999997</v>
      </c>
      <c r="AE148" s="3">
        <v>0</v>
      </c>
      <c r="AF148" s="3">
        <v>0.0009369895000000002</v>
      </c>
      <c r="AG148" s="3">
        <v>0.0003635573000000001</v>
      </c>
      <c r="AH148" s="3">
        <v>0.00030849329999999996</v>
      </c>
      <c r="AI148" s="3">
        <v>0</v>
      </c>
    </row>
    <row r="149" spans="1:35" ht="12.75">
      <c r="A149" s="86">
        <v>13295</v>
      </c>
      <c r="B149" s="48" t="s">
        <v>55</v>
      </c>
      <c r="C149" s="48" t="s">
        <v>183</v>
      </c>
      <c r="D149" s="3">
        <v>3.226892673986667</v>
      </c>
      <c r="E149" s="3">
        <v>0.97329479932</v>
      </c>
      <c r="F149" s="3">
        <v>6.089848940653332</v>
      </c>
      <c r="G149" s="3">
        <v>2.6582473229866665</v>
      </c>
      <c r="H149" s="3">
        <v>2.0395042973199997</v>
      </c>
      <c r="I149" s="3">
        <v>5.78110101464</v>
      </c>
      <c r="J149" s="3">
        <v>1.15224095732</v>
      </c>
      <c r="K149" s="3">
        <v>4.628869753653334</v>
      </c>
      <c r="L149" s="3">
        <v>0.1409602173913042</v>
      </c>
      <c r="M149" s="3">
        <v>0.12483021739130425</v>
      </c>
      <c r="N149" s="3">
        <v>0.041766347826087</v>
      </c>
      <c r="O149" s="3">
        <v>0</v>
      </c>
      <c r="P149" s="3">
        <v>0.5564299999999993</v>
      </c>
      <c r="Q149" s="3">
        <v>0.007968213043478249</v>
      </c>
      <c r="R149" s="3">
        <v>0.0047291043478260774</v>
      </c>
      <c r="S149" s="3">
        <v>0.00323910869565217</v>
      </c>
      <c r="T149" s="3">
        <v>9.759880141263999</v>
      </c>
      <c r="U149" s="3">
        <v>0.7855556097699998</v>
      </c>
      <c r="V149" s="3">
        <v>0.7004323666100002</v>
      </c>
      <c r="W149" s="3">
        <v>0.0007834658640000005</v>
      </c>
      <c r="X149" s="3">
        <v>0.06436947684400002</v>
      </c>
      <c r="Y149" s="3">
        <v>0.062221599638</v>
      </c>
      <c r="Z149" s="3">
        <v>0.059869457318000016</v>
      </c>
      <c r="AA149" s="3">
        <v>0</v>
      </c>
      <c r="AB149" s="3">
        <v>0</v>
      </c>
      <c r="AC149" s="3">
        <v>0</v>
      </c>
      <c r="AD149" s="3">
        <v>0</v>
      </c>
      <c r="AE149" s="3">
        <v>0</v>
      </c>
      <c r="AF149" s="3">
        <v>0</v>
      </c>
      <c r="AG149" s="3">
        <v>0</v>
      </c>
      <c r="AH149" s="3">
        <v>0</v>
      </c>
      <c r="AI149" s="3">
        <v>0</v>
      </c>
    </row>
    <row r="150" spans="1:35" ht="12.75">
      <c r="A150" s="86">
        <v>13297</v>
      </c>
      <c r="B150" s="48" t="s">
        <v>55</v>
      </c>
      <c r="C150" s="84" t="s">
        <v>24</v>
      </c>
      <c r="D150" s="3">
        <v>3.9685535890386667</v>
      </c>
      <c r="E150" s="89">
        <v>0.459262265372</v>
      </c>
      <c r="F150" s="89">
        <v>4.881943599038668</v>
      </c>
      <c r="G150" s="3">
        <v>2.216602059638666</v>
      </c>
      <c r="H150" s="3">
        <v>0.7074797383720001</v>
      </c>
      <c r="I150" s="3">
        <v>7.525737186419999</v>
      </c>
      <c r="J150" s="3">
        <v>1.4336695883719999</v>
      </c>
      <c r="K150" s="3">
        <v>6.092071121504404</v>
      </c>
      <c r="L150" s="3">
        <v>0.009150699999999987</v>
      </c>
      <c r="M150" s="89">
        <v>0.010877000000000019</v>
      </c>
      <c r="N150" s="89">
        <v>0.3146061956521735</v>
      </c>
      <c r="O150" s="3">
        <v>0</v>
      </c>
      <c r="P150" s="3">
        <v>5.479499999999991E-05</v>
      </c>
      <c r="Q150" s="3">
        <v>0.000936989999999999</v>
      </c>
      <c r="R150" s="3">
        <v>0.0006767099999999987</v>
      </c>
      <c r="S150" s="3">
        <v>0.00026027</v>
      </c>
      <c r="T150" s="3">
        <v>22.28886418375799</v>
      </c>
      <c r="U150" s="89">
        <v>1.6549531123139996</v>
      </c>
      <c r="V150" s="89">
        <v>1.5910377543540006</v>
      </c>
      <c r="W150" s="3">
        <v>0.00158687873</v>
      </c>
      <c r="X150" s="3">
        <v>0.180894870498</v>
      </c>
      <c r="Y150" s="3">
        <v>0.17390111115600002</v>
      </c>
      <c r="Z150" s="3">
        <v>0.166986390596</v>
      </c>
      <c r="AA150" s="3">
        <v>0</v>
      </c>
      <c r="AB150" s="3">
        <v>0.025054387399999992</v>
      </c>
      <c r="AC150" s="89">
        <v>0.19188094280000006</v>
      </c>
      <c r="AD150" s="89">
        <v>0.008523589949999997</v>
      </c>
      <c r="AE150" s="3">
        <v>2.7396999999999996E-07</v>
      </c>
      <c r="AF150" s="3">
        <v>0.011165662969999999</v>
      </c>
      <c r="AG150" s="3">
        <v>0.004833498970000001</v>
      </c>
      <c r="AH150" s="3">
        <v>0.004392358970000001</v>
      </c>
      <c r="AI150" s="3">
        <v>0</v>
      </c>
    </row>
    <row r="151" spans="1:35" ht="12.75">
      <c r="A151" s="86">
        <v>13299</v>
      </c>
      <c r="B151" s="48" t="s">
        <v>55</v>
      </c>
      <c r="C151" s="48" t="s">
        <v>184</v>
      </c>
      <c r="D151" s="3">
        <v>2.6357971662133335</v>
      </c>
      <c r="E151" s="3">
        <v>0.36485354987999996</v>
      </c>
      <c r="F151" s="3">
        <v>4.1651490575466665</v>
      </c>
      <c r="G151" s="3">
        <v>1.0549160310466668</v>
      </c>
      <c r="H151" s="3">
        <v>0.6671050518466665</v>
      </c>
      <c r="I151" s="3">
        <v>2.4528315590933327</v>
      </c>
      <c r="J151" s="3">
        <v>0.6482463245466666</v>
      </c>
      <c r="K151" s="3">
        <v>1.804603614213333</v>
      </c>
      <c r="L151" s="3">
        <v>0</v>
      </c>
      <c r="M151" s="3">
        <v>0</v>
      </c>
      <c r="N151" s="3">
        <v>0.05457499999999991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  <c r="T151" s="3">
        <v>10.052828407983998</v>
      </c>
      <c r="U151" s="3">
        <v>0.6524997141900009</v>
      </c>
      <c r="V151" s="3">
        <v>1.3259915189840004</v>
      </c>
      <c r="W151" s="3">
        <v>0.0007307296599999999</v>
      </c>
      <c r="X151" s="3">
        <v>0.06885689927599999</v>
      </c>
      <c r="Y151" s="3">
        <v>0.08220390355399998</v>
      </c>
      <c r="Z151" s="3">
        <v>0.07822399151799997</v>
      </c>
      <c r="AA151" s="3">
        <v>0</v>
      </c>
      <c r="AB151" s="3">
        <v>0.22976408599999995</v>
      </c>
      <c r="AC151" s="3">
        <v>1.796800327</v>
      </c>
      <c r="AD151" s="3">
        <v>0.06929759560000003</v>
      </c>
      <c r="AE151" s="3">
        <v>3.83557E-06</v>
      </c>
      <c r="AF151" s="3">
        <v>0.11260423659999998</v>
      </c>
      <c r="AG151" s="3">
        <v>0.045642977700000004</v>
      </c>
      <c r="AH151" s="3">
        <v>0.0411776037</v>
      </c>
      <c r="AI151" s="3">
        <v>0</v>
      </c>
    </row>
    <row r="152" spans="1:35" ht="12.75">
      <c r="A152" s="86">
        <v>13301</v>
      </c>
      <c r="B152" s="48" t="s">
        <v>55</v>
      </c>
      <c r="C152" s="48" t="s">
        <v>185</v>
      </c>
      <c r="D152" s="3">
        <v>1.2296066817066666</v>
      </c>
      <c r="E152" s="3">
        <v>0.13291516403999998</v>
      </c>
      <c r="F152" s="3">
        <v>0.85826810404</v>
      </c>
      <c r="G152" s="3">
        <v>0.38674758634000006</v>
      </c>
      <c r="H152" s="3">
        <v>0.2367763625733333</v>
      </c>
      <c r="I152" s="3">
        <v>1.5068181484933334</v>
      </c>
      <c r="J152" s="3">
        <v>0.32859623204000005</v>
      </c>
      <c r="K152" s="3">
        <v>1.1782175671633337</v>
      </c>
      <c r="L152" s="3">
        <v>0.3821900000000006</v>
      </c>
      <c r="M152" s="3">
        <v>0.14</v>
      </c>
      <c r="N152" s="3">
        <v>0.45835999999999955</v>
      </c>
      <c r="O152" s="3">
        <v>0</v>
      </c>
      <c r="P152" s="3">
        <v>0</v>
      </c>
      <c r="Q152" s="3">
        <v>0.05163299999999991</v>
      </c>
      <c r="R152" s="3">
        <v>0.03422999999999999</v>
      </c>
      <c r="S152" s="3">
        <v>0.017403000000000005</v>
      </c>
      <c r="T152" s="3">
        <v>1.1814276184020005</v>
      </c>
      <c r="U152" s="3">
        <v>0.1653813036539999</v>
      </c>
      <c r="V152" s="3">
        <v>0.163345229538</v>
      </c>
      <c r="W152" s="3">
        <v>0.00015455675000000001</v>
      </c>
      <c r="X152" s="3">
        <v>0.01579274837199999</v>
      </c>
      <c r="Y152" s="3">
        <v>0.014580225136000002</v>
      </c>
      <c r="Z152" s="3">
        <v>0.014000553058000001</v>
      </c>
      <c r="AA152" s="3">
        <v>0</v>
      </c>
      <c r="AB152" s="3">
        <v>0.018682189499999998</v>
      </c>
      <c r="AC152" s="3">
        <v>0.17211054890000005</v>
      </c>
      <c r="AD152" s="3">
        <v>0.00653428397</v>
      </c>
      <c r="AE152" s="3">
        <v>2.7396999999999996E-07</v>
      </c>
      <c r="AF152" s="3">
        <v>0.01077473997</v>
      </c>
      <c r="AG152" s="3">
        <v>0.00433070997</v>
      </c>
      <c r="AH152" s="3">
        <v>0.0039169699700000015</v>
      </c>
      <c r="AI152" s="3">
        <v>0</v>
      </c>
    </row>
    <row r="153" spans="1:35" ht="12.75">
      <c r="A153" s="86">
        <v>13303</v>
      </c>
      <c r="B153" s="48" t="s">
        <v>55</v>
      </c>
      <c r="C153" s="48" t="s">
        <v>186</v>
      </c>
      <c r="D153" s="3">
        <v>1.9730167625360007</v>
      </c>
      <c r="E153" s="3">
        <v>0.138316930896</v>
      </c>
      <c r="F153" s="3">
        <v>1.7985014598026667</v>
      </c>
      <c r="G153" s="3">
        <v>0.674135561016</v>
      </c>
      <c r="H153" s="3">
        <v>0.18028132514933334</v>
      </c>
      <c r="I153" s="3">
        <v>3.3828582306399997</v>
      </c>
      <c r="J153" s="3">
        <v>0.7812761305360001</v>
      </c>
      <c r="K153" s="3">
        <v>2.601579593891667</v>
      </c>
      <c r="L153" s="3">
        <v>0.7334573913043473</v>
      </c>
      <c r="M153" s="3">
        <v>0.8930191304347822</v>
      </c>
      <c r="N153" s="3">
        <v>0.6047304347826102</v>
      </c>
      <c r="O153" s="3">
        <v>0</v>
      </c>
      <c r="P153" s="3">
        <v>0.20826195652173873</v>
      </c>
      <c r="Q153" s="3">
        <v>1.8747999999999962</v>
      </c>
      <c r="R153" s="3">
        <v>1.39070108695652</v>
      </c>
      <c r="S153" s="3">
        <v>0.48405000000000087</v>
      </c>
      <c r="T153" s="3">
        <v>3.6156705653319996</v>
      </c>
      <c r="U153" s="3">
        <v>0.34206128597800023</v>
      </c>
      <c r="V153" s="3">
        <v>0.4774660447559999</v>
      </c>
      <c r="W153" s="3">
        <v>0.00032727878599999997</v>
      </c>
      <c r="X153" s="3">
        <v>0.03615112165600003</v>
      </c>
      <c r="Y153" s="3">
        <v>0.03885132970199999</v>
      </c>
      <c r="Z153" s="3">
        <v>0.03729709562999999</v>
      </c>
      <c r="AA153" s="3">
        <v>0</v>
      </c>
      <c r="AB153" s="3">
        <v>0.08223633999999999</v>
      </c>
      <c r="AC153" s="3">
        <v>0.7146015273999998</v>
      </c>
      <c r="AD153" s="3">
        <v>0.027256563800000008</v>
      </c>
      <c r="AE153" s="3">
        <v>1.3698999999999996E-06</v>
      </c>
      <c r="AF153" s="3">
        <v>0.044782093799999985</v>
      </c>
      <c r="AG153" s="3">
        <v>0.018020039900000003</v>
      </c>
      <c r="AH153" s="3">
        <v>0.016228629900000006</v>
      </c>
      <c r="AI153" s="3">
        <v>0</v>
      </c>
    </row>
    <row r="154" spans="1:35" ht="12.75">
      <c r="A154" s="86">
        <v>13305</v>
      </c>
      <c r="B154" s="48" t="s">
        <v>55</v>
      </c>
      <c r="C154" s="48" t="s">
        <v>187</v>
      </c>
      <c r="D154" s="3">
        <v>3.2524287828308744</v>
      </c>
      <c r="E154" s="3">
        <v>0.3345437667106557</v>
      </c>
      <c r="F154" s="3">
        <v>2.728424475945628</v>
      </c>
      <c r="G154" s="3">
        <v>0.6744423535139343</v>
      </c>
      <c r="H154" s="3">
        <v>0.5650344115030055</v>
      </c>
      <c r="I154" s="3">
        <v>2.6154318644595635</v>
      </c>
      <c r="J154" s="3">
        <v>0.7170146328855193</v>
      </c>
      <c r="K154" s="3">
        <v>1.8984113856724045</v>
      </c>
      <c r="L154" s="3">
        <v>15.573000000000016</v>
      </c>
      <c r="M154" s="3">
        <v>3.9886000000000035</v>
      </c>
      <c r="N154" s="3">
        <v>5.526799999999992</v>
      </c>
      <c r="O154" s="3">
        <v>0</v>
      </c>
      <c r="P154" s="3">
        <v>7.6929999999999925</v>
      </c>
      <c r="Q154" s="3">
        <v>1.9377000000000042</v>
      </c>
      <c r="R154" s="3">
        <v>1.6548999999999985</v>
      </c>
      <c r="S154" s="3">
        <v>0.28275999999999973</v>
      </c>
      <c r="T154" s="3">
        <v>5.720454731967999</v>
      </c>
      <c r="U154" s="3">
        <v>0.4435771973079996</v>
      </c>
      <c r="V154" s="3">
        <v>1.0509190643019999</v>
      </c>
      <c r="W154" s="3">
        <v>0.0005044707879999998</v>
      </c>
      <c r="X154" s="3">
        <v>0.04362563925600001</v>
      </c>
      <c r="Y154" s="3">
        <v>0.05803917616199999</v>
      </c>
      <c r="Z154" s="3">
        <v>0.05508966377999999</v>
      </c>
      <c r="AA154" s="3">
        <v>0</v>
      </c>
      <c r="AB154" s="3">
        <v>0.17917798999999993</v>
      </c>
      <c r="AC154" s="3">
        <v>1.2671244100000005</v>
      </c>
      <c r="AD154" s="3">
        <v>0.04934915669999999</v>
      </c>
      <c r="AE154" s="3">
        <v>2.739770000000001E-06</v>
      </c>
      <c r="AF154" s="3">
        <v>0.07999211869999998</v>
      </c>
      <c r="AG154" s="3">
        <v>0.0324562128</v>
      </c>
      <c r="AH154" s="3">
        <v>0.029286278800000006</v>
      </c>
      <c r="AI154" s="3">
        <v>0</v>
      </c>
    </row>
    <row r="155" spans="1:35" ht="12.75">
      <c r="A155" s="86">
        <v>13307</v>
      </c>
      <c r="B155" s="48" t="s">
        <v>55</v>
      </c>
      <c r="C155" s="48" t="s">
        <v>188</v>
      </c>
      <c r="D155" s="3">
        <v>1.3076785407533333</v>
      </c>
      <c r="E155" s="3">
        <v>0.05620339645333332</v>
      </c>
      <c r="F155" s="3">
        <v>0.2691945297533333</v>
      </c>
      <c r="G155" s="3">
        <v>0.3906213130181335</v>
      </c>
      <c r="H155" s="3">
        <v>0.052159963018133346</v>
      </c>
      <c r="I155" s="3">
        <v>1.2457923926066665</v>
      </c>
      <c r="J155" s="3">
        <v>0.32747986448666666</v>
      </c>
      <c r="K155" s="3">
        <v>0.9183194297866666</v>
      </c>
      <c r="L155" s="3">
        <v>0.10795000000000007</v>
      </c>
      <c r="M155" s="3">
        <v>0.11781000000000026</v>
      </c>
      <c r="N155" s="3">
        <v>0.4793999999999989</v>
      </c>
      <c r="O155" s="3">
        <v>0</v>
      </c>
      <c r="P155" s="3">
        <v>0.005479500000000013</v>
      </c>
      <c r="Q155" s="3">
        <v>0.1479700000000003</v>
      </c>
      <c r="R155" s="3">
        <v>0.1068200000000001</v>
      </c>
      <c r="S155" s="3">
        <v>0.04115100000000006</v>
      </c>
      <c r="T155" s="3">
        <v>0.6579725508760002</v>
      </c>
      <c r="U155" s="3">
        <v>0.189476259906</v>
      </c>
      <c r="V155" s="3">
        <v>0.10684961516599999</v>
      </c>
      <c r="W155" s="3">
        <v>0.000137775108</v>
      </c>
      <c r="X155" s="3">
        <v>0.021006632652000003</v>
      </c>
      <c r="Y155" s="3">
        <v>0.021785611421999997</v>
      </c>
      <c r="Z155" s="3">
        <v>0.021044901830000004</v>
      </c>
      <c r="AA155" s="3">
        <v>0</v>
      </c>
      <c r="AB155" s="3">
        <v>0</v>
      </c>
      <c r="AC155" s="3">
        <v>0</v>
      </c>
      <c r="AD155" s="3">
        <v>0</v>
      </c>
      <c r="AE155" s="3">
        <v>0</v>
      </c>
      <c r="AF155" s="3">
        <v>0</v>
      </c>
      <c r="AG155" s="3">
        <v>0</v>
      </c>
      <c r="AH155" s="3">
        <v>0</v>
      </c>
      <c r="AI155" s="3">
        <v>0</v>
      </c>
    </row>
    <row r="156" spans="1:35" ht="12.75">
      <c r="A156" s="86">
        <v>13309</v>
      </c>
      <c r="B156" s="48" t="s">
        <v>55</v>
      </c>
      <c r="C156" s="48" t="s">
        <v>189</v>
      </c>
      <c r="D156" s="3">
        <v>0.9906152123306668</v>
      </c>
      <c r="E156" s="3">
        <v>0.02537608233066667</v>
      </c>
      <c r="F156" s="3">
        <v>0.4560429789973333</v>
      </c>
      <c r="G156" s="3">
        <v>0.1731908493306667</v>
      </c>
      <c r="H156" s="3">
        <v>0.0075639139973333325</v>
      </c>
      <c r="I156" s="3">
        <v>1.167164951293333</v>
      </c>
      <c r="J156" s="3">
        <v>0.2695817889973333</v>
      </c>
      <c r="K156" s="3">
        <v>0.8975935263306668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3">
        <v>0.9925104258220001</v>
      </c>
      <c r="U156" s="3">
        <v>0.12534227021799996</v>
      </c>
      <c r="V156" s="3">
        <v>0.210596175976</v>
      </c>
      <c r="W156" s="3">
        <v>0.00011749435599999997</v>
      </c>
      <c r="X156" s="3">
        <v>0.014606495130000004</v>
      </c>
      <c r="Y156" s="3">
        <v>0.015527952781999999</v>
      </c>
      <c r="Z156" s="3">
        <v>0.014884851292000003</v>
      </c>
      <c r="AA156" s="3">
        <v>0</v>
      </c>
      <c r="AB156" s="3">
        <v>0.0005421899999999999</v>
      </c>
      <c r="AC156" s="3">
        <v>0.004202159999999998</v>
      </c>
      <c r="AD156" s="3">
        <v>0.00013561699999999996</v>
      </c>
      <c r="AE156" s="3">
        <v>0</v>
      </c>
      <c r="AF156" s="3">
        <v>0.0008191799999999999</v>
      </c>
      <c r="AG156" s="3">
        <v>0.000169317</v>
      </c>
      <c r="AH156" s="3">
        <v>0.000169317</v>
      </c>
      <c r="AI156" s="3">
        <v>0</v>
      </c>
    </row>
    <row r="157" spans="1:35" ht="12.75">
      <c r="A157" s="86">
        <v>13311</v>
      </c>
      <c r="B157" s="48" t="s">
        <v>55</v>
      </c>
      <c r="C157" s="48" t="s">
        <v>190</v>
      </c>
      <c r="D157" s="3">
        <v>0.6328123333333333</v>
      </c>
      <c r="E157" s="3">
        <v>0.12232656666666669</v>
      </c>
      <c r="F157" s="3">
        <v>1.5627452000000002</v>
      </c>
      <c r="G157" s="3">
        <v>4.489197886666667</v>
      </c>
      <c r="H157" s="3">
        <v>0.19775400333333332</v>
      </c>
      <c r="I157" s="3">
        <v>2.174647933333333</v>
      </c>
      <c r="J157" s="3">
        <v>0.41701523333333335</v>
      </c>
      <c r="K157" s="3">
        <v>1.7576266000000003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8.283490138292</v>
      </c>
      <c r="U157" s="3">
        <v>0.39757234388400003</v>
      </c>
      <c r="V157" s="3">
        <v>1.786232232535999</v>
      </c>
      <c r="W157" s="3">
        <v>0.000579697946</v>
      </c>
      <c r="X157" s="3">
        <v>0.04300191689999999</v>
      </c>
      <c r="Y157" s="3">
        <v>0.08241767413200003</v>
      </c>
      <c r="Z157" s="3">
        <v>0.07743521472199998</v>
      </c>
      <c r="AA157" s="3">
        <v>0</v>
      </c>
      <c r="AB157" s="3">
        <v>0</v>
      </c>
      <c r="AC157" s="3">
        <v>0</v>
      </c>
      <c r="AD157" s="3">
        <v>0</v>
      </c>
      <c r="AE157" s="3">
        <v>0</v>
      </c>
      <c r="AF157" s="3">
        <v>0</v>
      </c>
      <c r="AG157" s="3">
        <v>0</v>
      </c>
      <c r="AH157" s="3">
        <v>0</v>
      </c>
      <c r="AI157" s="3">
        <v>0</v>
      </c>
    </row>
    <row r="158" spans="1:35" ht="12.75">
      <c r="A158" s="86">
        <v>13313</v>
      </c>
      <c r="B158" s="48" t="s">
        <v>55</v>
      </c>
      <c r="C158" s="48" t="s">
        <v>191</v>
      </c>
      <c r="D158" s="3">
        <v>4.398133598171071</v>
      </c>
      <c r="E158" s="3">
        <v>3.1489841981710702</v>
      </c>
      <c r="F158" s="3">
        <v>11.656883264837738</v>
      </c>
      <c r="G158" s="3">
        <v>2.8320798748377363</v>
      </c>
      <c r="H158" s="3">
        <v>7.014195411504401</v>
      </c>
      <c r="I158" s="3">
        <v>14.073591863018136</v>
      </c>
      <c r="J158" s="3">
        <v>2.52716059817107</v>
      </c>
      <c r="K158" s="3">
        <v>11.546464631504405</v>
      </c>
      <c r="L158" s="3">
        <v>2.5106195652173913</v>
      </c>
      <c r="M158" s="3">
        <v>3.558191304347827</v>
      </c>
      <c r="N158" s="3">
        <v>0.9919449999999989</v>
      </c>
      <c r="O158" s="3">
        <v>0.003967288043478264</v>
      </c>
      <c r="P158" s="3">
        <v>4.162298913043474</v>
      </c>
      <c r="Q158" s="3">
        <v>0.9264830434782614</v>
      </c>
      <c r="R158" s="3">
        <v>0.45154891304347844</v>
      </c>
      <c r="S158" s="3">
        <v>0.47493413043478194</v>
      </c>
      <c r="T158" s="3">
        <v>23.62125931171</v>
      </c>
      <c r="U158" s="3">
        <v>1.7671644738940007</v>
      </c>
      <c r="V158" s="3">
        <v>1.8863177866800005</v>
      </c>
      <c r="W158" s="3">
        <v>0.0018984703219999998</v>
      </c>
      <c r="X158" s="3">
        <v>0.11935772069600004</v>
      </c>
      <c r="Y158" s="3">
        <v>0.12533314553400002</v>
      </c>
      <c r="Z158" s="3">
        <v>0.12002117847400001</v>
      </c>
      <c r="AA158" s="3">
        <v>0</v>
      </c>
      <c r="AB158" s="3">
        <v>0.30488283399999994</v>
      </c>
      <c r="AC158" s="3">
        <v>2.4450427120000002</v>
      </c>
      <c r="AD158" s="3">
        <v>0.09406067549999998</v>
      </c>
      <c r="AE158" s="3">
        <v>5.205450000000001E-06</v>
      </c>
      <c r="AF158" s="3">
        <v>0.1532213704</v>
      </c>
      <c r="AG158" s="3">
        <v>0.061988417499999976</v>
      </c>
      <c r="AH158" s="3">
        <v>0.0559252696</v>
      </c>
      <c r="AI158" s="3">
        <v>0</v>
      </c>
    </row>
    <row r="159" spans="1:35" ht="12.75">
      <c r="A159" s="86">
        <v>13315</v>
      </c>
      <c r="B159" s="48" t="s">
        <v>55</v>
      </c>
      <c r="C159" s="48" t="s">
        <v>192</v>
      </c>
      <c r="D159" s="3">
        <v>1.8505929203266667</v>
      </c>
      <c r="E159" s="3">
        <v>0.06153898412666668</v>
      </c>
      <c r="F159" s="3">
        <v>0.6904528080266668</v>
      </c>
      <c r="G159" s="3">
        <v>2.1313014018133343</v>
      </c>
      <c r="H159" s="3">
        <v>0.05480062555333334</v>
      </c>
      <c r="I159" s="3">
        <v>3.4958769549533333</v>
      </c>
      <c r="J159" s="3">
        <v>0.7158824366266667</v>
      </c>
      <c r="K159" s="3">
        <v>2.7800071311766668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>
        <v>0</v>
      </c>
      <c r="T159" s="3">
        <v>1.6800365646540003</v>
      </c>
      <c r="U159" s="3">
        <v>0.38056917578399996</v>
      </c>
      <c r="V159" s="3">
        <v>0.32478022993800004</v>
      </c>
      <c r="W159" s="3">
        <v>0.00029667998599999996</v>
      </c>
      <c r="X159" s="3">
        <v>0.04336698973400003</v>
      </c>
      <c r="Y159" s="3">
        <v>0.04584491715000002</v>
      </c>
      <c r="Z159" s="3">
        <v>0.044199604694000014</v>
      </c>
      <c r="AA159" s="3">
        <v>0</v>
      </c>
      <c r="AB159" s="3">
        <v>0.07268827</v>
      </c>
      <c r="AC159" s="3">
        <v>0.6689472135000003</v>
      </c>
      <c r="AD159" s="3">
        <v>0.02538129989999999</v>
      </c>
      <c r="AE159" s="3">
        <v>1.3698999999999996E-06</v>
      </c>
      <c r="AF159" s="3">
        <v>0.04191565379999999</v>
      </c>
      <c r="AG159" s="3">
        <v>0.016847849899999996</v>
      </c>
      <c r="AH159" s="3">
        <v>0.015193715899999995</v>
      </c>
      <c r="AI159" s="3">
        <v>0</v>
      </c>
    </row>
    <row r="160" spans="1:35" ht="12.75">
      <c r="A160" s="86">
        <v>13317</v>
      </c>
      <c r="B160" s="48" t="s">
        <v>55</v>
      </c>
      <c r="C160" s="48" t="s">
        <v>193</v>
      </c>
      <c r="D160" s="3">
        <v>0.6092120000000001</v>
      </c>
      <c r="E160" s="3">
        <v>0.2199249</v>
      </c>
      <c r="F160" s="3">
        <v>1.1865963333333331</v>
      </c>
      <c r="G160" s="3">
        <v>1.9558252266666662</v>
      </c>
      <c r="H160" s="3">
        <v>0.4743093566666666</v>
      </c>
      <c r="I160" s="3">
        <v>1.4102720000000002</v>
      </c>
      <c r="J160" s="3">
        <v>0.28240466666666664</v>
      </c>
      <c r="K160" s="3">
        <v>1.1278700333333331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  <c r="T160" s="3">
        <v>2.8767762055160007</v>
      </c>
      <c r="U160" s="3">
        <v>0.26922981544</v>
      </c>
      <c r="V160" s="3">
        <v>0.361083010384</v>
      </c>
      <c r="W160" s="3">
        <v>0.00026622575199999996</v>
      </c>
      <c r="X160" s="3">
        <v>0.027290743835999998</v>
      </c>
      <c r="Y160" s="3">
        <v>0.027241125185999995</v>
      </c>
      <c r="Z160" s="3">
        <v>0.026095010411999988</v>
      </c>
      <c r="AA160" s="3">
        <v>0</v>
      </c>
      <c r="AB160" s="3">
        <v>0.0050959</v>
      </c>
      <c r="AC160" s="3">
        <v>0</v>
      </c>
      <c r="AD160" s="3">
        <v>0.00013699</v>
      </c>
      <c r="AE160" s="3">
        <v>0</v>
      </c>
      <c r="AF160" s="3">
        <v>0</v>
      </c>
      <c r="AG160" s="3">
        <v>0</v>
      </c>
      <c r="AH160" s="3">
        <v>0</v>
      </c>
      <c r="AI160" s="3">
        <v>0</v>
      </c>
    </row>
    <row r="161" spans="1:35" ht="12.75">
      <c r="A161" s="86">
        <v>13319</v>
      </c>
      <c r="B161" s="48" t="s">
        <v>55</v>
      </c>
      <c r="C161" s="48" t="s">
        <v>194</v>
      </c>
      <c r="D161" s="3">
        <v>0.9199010419949526</v>
      </c>
      <c r="E161" s="3">
        <v>0.21170064336107267</v>
      </c>
      <c r="F161" s="3">
        <v>0.8455435348911271</v>
      </c>
      <c r="G161" s="3">
        <v>0.10366823603866827</v>
      </c>
      <c r="H161" s="3">
        <v>0.4316847334703623</v>
      </c>
      <c r="I161" s="3">
        <v>1.5329317708799017</v>
      </c>
      <c r="J161" s="3">
        <v>0.4825687343446792</v>
      </c>
      <c r="K161" s="3">
        <v>1.0503745718310182</v>
      </c>
      <c r="L161" s="3">
        <v>0.6560341304347821</v>
      </c>
      <c r="M161" s="3">
        <v>1.4097293478260875</v>
      </c>
      <c r="N161" s="3">
        <v>0.09316293478260886</v>
      </c>
      <c r="O161" s="3">
        <v>0.0035615999999999985</v>
      </c>
      <c r="P161" s="3">
        <v>1.1475054347826066</v>
      </c>
      <c r="Q161" s="3">
        <v>4.043401086956526</v>
      </c>
      <c r="R161" s="3">
        <v>2.450099999999998</v>
      </c>
      <c r="S161" s="3">
        <v>1.5932999999999995</v>
      </c>
      <c r="T161" s="3">
        <v>2.858844579168</v>
      </c>
      <c r="U161" s="3">
        <v>0.24631823843400003</v>
      </c>
      <c r="V161" s="3">
        <v>0.5190910226939998</v>
      </c>
      <c r="W161" s="3">
        <v>0.00027734381399999994</v>
      </c>
      <c r="X161" s="3">
        <v>0.023706332027999988</v>
      </c>
      <c r="Y161" s="3">
        <v>0.02469231483599999</v>
      </c>
      <c r="Z161" s="3">
        <v>0.023481511658000005</v>
      </c>
      <c r="AA161" s="3">
        <v>0</v>
      </c>
      <c r="AB161" s="3">
        <v>0.04821737299999999</v>
      </c>
      <c r="AC161" s="3">
        <v>0.4437974936</v>
      </c>
      <c r="AD161" s="3">
        <v>0.016826761919999995</v>
      </c>
      <c r="AE161" s="3">
        <v>8.219199999999998E-07</v>
      </c>
      <c r="AF161" s="3">
        <v>0.02777819590000001</v>
      </c>
      <c r="AG161" s="3">
        <v>0.01117571192</v>
      </c>
      <c r="AH161" s="3">
        <v>0.010073411919999999</v>
      </c>
      <c r="AI161" s="3">
        <v>0</v>
      </c>
    </row>
    <row r="162" spans="1:35" ht="12.75">
      <c r="A162" s="86">
        <v>13321</v>
      </c>
      <c r="B162" s="48" t="s">
        <v>55</v>
      </c>
      <c r="C162" s="48" t="s">
        <v>195</v>
      </c>
      <c r="D162" s="3">
        <v>9.128590851746669</v>
      </c>
      <c r="E162" s="3">
        <v>0.24077503144666673</v>
      </c>
      <c r="F162" s="3">
        <v>2.0816000955133336</v>
      </c>
      <c r="G162" s="3">
        <v>1.544743324913333</v>
      </c>
      <c r="H162" s="3">
        <v>0.09659044501333333</v>
      </c>
      <c r="I162" s="3">
        <v>9.070896499826667</v>
      </c>
      <c r="J162" s="3">
        <v>2.13030265908</v>
      </c>
      <c r="K162" s="3">
        <v>6.940562722546667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T162" s="3">
        <v>5.889255212688001</v>
      </c>
      <c r="U162" s="3">
        <v>0.728669948952</v>
      </c>
      <c r="V162" s="3">
        <v>1.0893890594519997</v>
      </c>
      <c r="W162" s="3">
        <v>0.0006498969720000001</v>
      </c>
      <c r="X162" s="3">
        <v>0.081112339794</v>
      </c>
      <c r="Y162" s="3">
        <v>0.10231662794600002</v>
      </c>
      <c r="Z162" s="3">
        <v>0.09805270992200002</v>
      </c>
      <c r="AA162" s="3">
        <v>0</v>
      </c>
      <c r="AB162" s="3">
        <v>0</v>
      </c>
      <c r="AC162" s="3">
        <v>0</v>
      </c>
      <c r="AD162" s="3">
        <v>0</v>
      </c>
      <c r="AE162" s="3">
        <v>0</v>
      </c>
      <c r="AF162" s="3">
        <v>0</v>
      </c>
      <c r="AG162" s="3">
        <v>0</v>
      </c>
      <c r="AH162" s="3">
        <v>0</v>
      </c>
      <c r="AI162" s="3">
        <v>0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&amp;C&amp;A</oddHeader>
    <oddFooter>&amp;C&amp;F</oddFooter>
  </headerFooter>
  <colBreaks count="3" manualBreakCount="3">
    <brk id="11" max="65535" man="1"/>
    <brk id="19" max="65535" man="1"/>
    <brk id="27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AI162"/>
  <sheetViews>
    <sheetView workbookViewId="0" topLeftCell="A1">
      <selection activeCell="A2" sqref="A2"/>
    </sheetView>
  </sheetViews>
  <sheetFormatPr defaultColWidth="9.140625" defaultRowHeight="12.75"/>
  <cols>
    <col min="3" max="3" width="13.57421875" style="0" bestFit="1" customWidth="1"/>
  </cols>
  <sheetData>
    <row r="1" spans="4:28" ht="12.75">
      <c r="D1" t="s">
        <v>40</v>
      </c>
      <c r="L1" t="s">
        <v>41</v>
      </c>
      <c r="T1" t="s">
        <v>42</v>
      </c>
      <c r="AB1" t="s">
        <v>43</v>
      </c>
    </row>
    <row r="2" spans="4:35" ht="12.75">
      <c r="D2">
        <v>4</v>
      </c>
      <c r="E2">
        <v>5</v>
      </c>
      <c r="F2">
        <v>6</v>
      </c>
      <c r="G2">
        <v>7</v>
      </c>
      <c r="H2">
        <v>8</v>
      </c>
      <c r="I2">
        <v>9</v>
      </c>
      <c r="J2">
        <v>10</v>
      </c>
      <c r="K2">
        <v>11</v>
      </c>
      <c r="L2">
        <v>4</v>
      </c>
      <c r="M2">
        <v>5</v>
      </c>
      <c r="N2">
        <v>6</v>
      </c>
      <c r="O2">
        <v>7</v>
      </c>
      <c r="P2">
        <v>8</v>
      </c>
      <c r="Q2">
        <v>9</v>
      </c>
      <c r="R2">
        <v>10</v>
      </c>
      <c r="S2">
        <v>11</v>
      </c>
      <c r="T2">
        <v>4</v>
      </c>
      <c r="U2">
        <v>5</v>
      </c>
      <c r="V2">
        <v>6</v>
      </c>
      <c r="W2">
        <v>7</v>
      </c>
      <c r="X2">
        <v>8</v>
      </c>
      <c r="Y2">
        <v>9</v>
      </c>
      <c r="Z2">
        <v>10</v>
      </c>
      <c r="AA2">
        <v>11</v>
      </c>
      <c r="AB2">
        <v>4</v>
      </c>
      <c r="AC2">
        <v>5</v>
      </c>
      <c r="AD2">
        <v>6</v>
      </c>
      <c r="AE2">
        <v>7</v>
      </c>
      <c r="AF2">
        <v>8</v>
      </c>
      <c r="AG2">
        <v>9</v>
      </c>
      <c r="AH2">
        <v>10</v>
      </c>
      <c r="AI2">
        <v>11</v>
      </c>
    </row>
    <row r="3" spans="1:35" ht="12.75">
      <c r="A3" s="44" t="s">
        <v>44</v>
      </c>
      <c r="B3" s="44" t="s">
        <v>45</v>
      </c>
      <c r="C3" s="44" t="s">
        <v>46</v>
      </c>
      <c r="D3" s="44" t="s">
        <v>47</v>
      </c>
      <c r="E3" s="44" t="s">
        <v>48</v>
      </c>
      <c r="F3" s="44" t="s">
        <v>26</v>
      </c>
      <c r="G3" s="44" t="s">
        <v>49</v>
      </c>
      <c r="H3" s="44" t="s">
        <v>50</v>
      </c>
      <c r="I3" s="44" t="s">
        <v>51</v>
      </c>
      <c r="J3" s="44" t="s">
        <v>52</v>
      </c>
      <c r="K3" s="44" t="s">
        <v>53</v>
      </c>
      <c r="L3" s="45" t="s">
        <v>47</v>
      </c>
      <c r="M3" s="45" t="s">
        <v>48</v>
      </c>
      <c r="N3" s="45" t="s">
        <v>26</v>
      </c>
      <c r="O3" s="45" t="s">
        <v>49</v>
      </c>
      <c r="P3" s="45" t="s">
        <v>50</v>
      </c>
      <c r="Q3" s="45" t="s">
        <v>51</v>
      </c>
      <c r="R3" s="45" t="s">
        <v>52</v>
      </c>
      <c r="S3" s="45" t="s">
        <v>53</v>
      </c>
      <c r="T3" s="46" t="s">
        <v>47</v>
      </c>
      <c r="U3" s="46" t="s">
        <v>48</v>
      </c>
      <c r="V3" s="46" t="s">
        <v>26</v>
      </c>
      <c r="W3" s="46" t="s">
        <v>49</v>
      </c>
      <c r="X3" s="46" t="s">
        <v>50</v>
      </c>
      <c r="Y3" s="46" t="s">
        <v>51</v>
      </c>
      <c r="Z3" s="46" t="s">
        <v>52</v>
      </c>
      <c r="AA3" s="46" t="s">
        <v>54</v>
      </c>
      <c r="AB3" s="47" t="s">
        <v>47</v>
      </c>
      <c r="AC3" s="47" t="s">
        <v>48</v>
      </c>
      <c r="AD3" s="47" t="s">
        <v>26</v>
      </c>
      <c r="AE3" s="47" t="s">
        <v>49</v>
      </c>
      <c r="AF3" s="47" t="s">
        <v>50</v>
      </c>
      <c r="AG3" s="47" t="s">
        <v>51</v>
      </c>
      <c r="AH3" s="47" t="s">
        <v>52</v>
      </c>
      <c r="AI3" s="47" t="s">
        <v>54</v>
      </c>
    </row>
    <row r="4" spans="1:35" ht="12.75">
      <c r="A4" s="86">
        <v>13001</v>
      </c>
      <c r="B4" s="48" t="s">
        <v>55</v>
      </c>
      <c r="C4" s="48" t="s">
        <v>56</v>
      </c>
      <c r="D4" s="3">
        <v>3.3568368278666667</v>
      </c>
      <c r="E4" s="3">
        <v>0.21960315410000003</v>
      </c>
      <c r="F4" s="3">
        <v>1.6486732797333332</v>
      </c>
      <c r="G4" s="3">
        <v>2.820504751133333</v>
      </c>
      <c r="H4" s="3">
        <v>0.3010635300333333</v>
      </c>
      <c r="I4" s="3">
        <v>4.638812650733333</v>
      </c>
      <c r="J4" s="3">
        <v>1.0009283995333333</v>
      </c>
      <c r="K4" s="3">
        <v>3.6379151427299994</v>
      </c>
      <c r="L4" s="3">
        <v>0.5719100000000009</v>
      </c>
      <c r="M4" s="3">
        <v>0.20968999999999985</v>
      </c>
      <c r="N4" s="3">
        <v>0.9814300000000019</v>
      </c>
      <c r="O4" s="3">
        <v>0</v>
      </c>
      <c r="P4" s="3">
        <v>0.022898000000000036</v>
      </c>
      <c r="Q4" s="3">
        <v>0.021857000000000012</v>
      </c>
      <c r="R4" s="3">
        <v>0.02166500000000003</v>
      </c>
      <c r="S4" s="3">
        <v>0.0001917800000000002</v>
      </c>
      <c r="T4" s="3">
        <v>4.549690108679999</v>
      </c>
      <c r="U4" s="3">
        <v>0.49568357738799995</v>
      </c>
      <c r="V4" s="3">
        <v>0.3636753172979999</v>
      </c>
      <c r="W4" s="3">
        <v>0.0005484261920000001</v>
      </c>
      <c r="X4" s="3">
        <v>0.010308467212</v>
      </c>
      <c r="Y4" s="3">
        <v>0.04650422348799999</v>
      </c>
      <c r="Z4" s="3">
        <v>0.04476052655599999</v>
      </c>
      <c r="AA4" s="3">
        <v>0</v>
      </c>
      <c r="AB4" s="3">
        <v>0.014845541600000005</v>
      </c>
      <c r="AC4" s="3">
        <v>0.11619251742000002</v>
      </c>
      <c r="AD4" s="3">
        <v>0.004634798970000001</v>
      </c>
      <c r="AE4" s="3">
        <v>2.7396999999999996E-07</v>
      </c>
      <c r="AF4" s="3">
        <v>0.0020551132000000004</v>
      </c>
      <c r="AG4" s="3">
        <v>0.002575052969999999</v>
      </c>
      <c r="AH4" s="3">
        <v>0.0023435829700000003</v>
      </c>
      <c r="AI4" s="3">
        <v>0</v>
      </c>
    </row>
    <row r="5" spans="1:35" ht="12.75">
      <c r="A5" s="86">
        <v>13003</v>
      </c>
      <c r="B5" s="48" t="s">
        <v>55</v>
      </c>
      <c r="C5" s="48" t="s">
        <v>57</v>
      </c>
      <c r="D5" s="3">
        <v>3.083402633978525</v>
      </c>
      <c r="E5" s="3">
        <v>0.1979194226342623</v>
      </c>
      <c r="F5" s="3">
        <v>0.7238515902025683</v>
      </c>
      <c r="G5" s="3">
        <v>3.598734894724972</v>
      </c>
      <c r="H5" s="3">
        <v>0.2610660695003826</v>
      </c>
      <c r="I5" s="3">
        <v>2.2867119769248636</v>
      </c>
      <c r="J5" s="3">
        <v>0.6352253640878142</v>
      </c>
      <c r="K5" s="3">
        <v>1.6514884099457383</v>
      </c>
      <c r="L5" s="3">
        <v>0.39218999999999954</v>
      </c>
      <c r="M5" s="3">
        <v>0.20411</v>
      </c>
      <c r="N5" s="3">
        <v>0.4090699999999999</v>
      </c>
      <c r="O5" s="3">
        <v>0</v>
      </c>
      <c r="P5" s="3">
        <v>0.1379699999999998</v>
      </c>
      <c r="Q5" s="3">
        <v>0.5499500000000007</v>
      </c>
      <c r="R5" s="3">
        <v>0.45251999999999987</v>
      </c>
      <c r="S5" s="3">
        <v>0.09742500000000007</v>
      </c>
      <c r="T5" s="3">
        <v>2.5161100099719995</v>
      </c>
      <c r="U5" s="3">
        <v>0.2286368124680001</v>
      </c>
      <c r="V5" s="3">
        <v>0.37983980183599997</v>
      </c>
      <c r="W5" s="3">
        <v>0.00029890378199999996</v>
      </c>
      <c r="X5" s="3">
        <v>0.004240520872</v>
      </c>
      <c r="Y5" s="3">
        <v>0.021807802514</v>
      </c>
      <c r="Z5" s="3">
        <v>0.020837672915999996</v>
      </c>
      <c r="AA5" s="3">
        <v>0</v>
      </c>
      <c r="AB5" s="3">
        <v>0.0032714609199999984</v>
      </c>
      <c r="AC5" s="3">
        <v>0.025669150869999994</v>
      </c>
      <c r="AD5" s="3">
        <v>0.0010046555</v>
      </c>
      <c r="AE5" s="3">
        <v>0</v>
      </c>
      <c r="AF5" s="3">
        <v>0.00029944779999999994</v>
      </c>
      <c r="AG5" s="3">
        <v>0.000534247</v>
      </c>
      <c r="AH5" s="3">
        <v>0.0004923330000000001</v>
      </c>
      <c r="AI5" s="3">
        <v>0</v>
      </c>
    </row>
    <row r="6" spans="1:35" ht="12.75">
      <c r="A6" s="86">
        <v>13005</v>
      </c>
      <c r="B6" s="48" t="s">
        <v>55</v>
      </c>
      <c r="C6" s="48" t="s">
        <v>58</v>
      </c>
      <c r="D6" s="3">
        <v>5.137564903660003</v>
      </c>
      <c r="E6" s="3">
        <v>0.26048947466000005</v>
      </c>
      <c r="F6" s="3">
        <v>1.16275540566</v>
      </c>
      <c r="G6" s="3">
        <v>3.7032011511266667</v>
      </c>
      <c r="H6" s="3">
        <v>0.3386773940933333</v>
      </c>
      <c r="I6" s="3">
        <v>2.61825543732</v>
      </c>
      <c r="J6" s="3">
        <v>0.8158918869933334</v>
      </c>
      <c r="K6" s="3">
        <v>1.8023762455853332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2.581879251965999</v>
      </c>
      <c r="U6" s="3">
        <v>0.20890405545400015</v>
      </c>
      <c r="V6" s="3">
        <v>0.16527249459399998</v>
      </c>
      <c r="W6" s="3">
        <v>0.00024345957</v>
      </c>
      <c r="X6" s="3">
        <v>0.004247223432</v>
      </c>
      <c r="Y6" s="3">
        <v>0.019970583148</v>
      </c>
      <c r="Z6" s="3">
        <v>0.01919413525400001</v>
      </c>
      <c r="AA6" s="3">
        <v>0</v>
      </c>
      <c r="AB6" s="3">
        <v>0.11354969200000004</v>
      </c>
      <c r="AC6" s="3">
        <v>0.6935483165999999</v>
      </c>
      <c r="AD6" s="3">
        <v>0.028560555900000003</v>
      </c>
      <c r="AE6" s="3">
        <v>2.19177E-06</v>
      </c>
      <c r="AF6" s="3">
        <v>0.00815619597</v>
      </c>
      <c r="AG6" s="3">
        <v>0.0152053959</v>
      </c>
      <c r="AH6" s="3">
        <v>0.013733085899999999</v>
      </c>
      <c r="AI6" s="3">
        <v>0</v>
      </c>
    </row>
    <row r="7" spans="1:35" ht="12.75">
      <c r="A7" s="86">
        <v>13007</v>
      </c>
      <c r="B7" s="48" t="s">
        <v>55</v>
      </c>
      <c r="C7" s="48" t="s">
        <v>59</v>
      </c>
      <c r="D7" s="3">
        <v>6.544005626488333</v>
      </c>
      <c r="E7" s="3">
        <v>0.163217523155</v>
      </c>
      <c r="F7" s="3">
        <v>1.1717458131549998</v>
      </c>
      <c r="G7" s="3">
        <v>1.6197075624883333</v>
      </c>
      <c r="H7" s="3">
        <v>0.020514049155000002</v>
      </c>
      <c r="I7" s="3">
        <v>3.395144302976667</v>
      </c>
      <c r="J7" s="3">
        <v>1.077190693155</v>
      </c>
      <c r="K7" s="3">
        <v>2.3179591854819996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1.464545500492</v>
      </c>
      <c r="U7" s="3">
        <v>0.2801506881459999</v>
      </c>
      <c r="V7" s="3">
        <v>0.32762672027999995</v>
      </c>
      <c r="W7" s="3">
        <v>0.0002902370059999999</v>
      </c>
      <c r="X7" s="3">
        <v>0.0056140693819999995</v>
      </c>
      <c r="Y7" s="3">
        <v>0.02760782126</v>
      </c>
      <c r="Z7" s="3">
        <v>0.026544236647999996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</row>
    <row r="8" spans="1:35" ht="12.75">
      <c r="A8" s="86">
        <v>13009</v>
      </c>
      <c r="B8" s="48" t="s">
        <v>55</v>
      </c>
      <c r="C8" s="48" t="s">
        <v>60</v>
      </c>
      <c r="D8" s="3">
        <v>1.5248672557053333</v>
      </c>
      <c r="E8" s="3">
        <v>0.47807825503866674</v>
      </c>
      <c r="F8" s="3">
        <v>4.912908929038666</v>
      </c>
      <c r="G8" s="3">
        <v>0.7504532843719999</v>
      </c>
      <c r="H8" s="3">
        <v>0.9391617590386666</v>
      </c>
      <c r="I8" s="3">
        <v>3.7208693647533337</v>
      </c>
      <c r="J8" s="3">
        <v>0.6917907757053332</v>
      </c>
      <c r="K8" s="3">
        <v>3.0290653217053327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7.811748282726001</v>
      </c>
      <c r="U8" s="3">
        <v>0.521567481476</v>
      </c>
      <c r="V8" s="3">
        <v>0.7393989129459999</v>
      </c>
      <c r="W8" s="3">
        <v>0.0007391259260000002</v>
      </c>
      <c r="X8" s="3">
        <v>0.01031148764</v>
      </c>
      <c r="Y8" s="3">
        <v>0.04623555518600001</v>
      </c>
      <c r="Z8" s="3">
        <v>0.04420298648399999</v>
      </c>
      <c r="AA8" s="3">
        <v>0</v>
      </c>
      <c r="AB8" s="3">
        <v>0.007688727800000002</v>
      </c>
      <c r="AC8" s="3">
        <v>0.06050017367000002</v>
      </c>
      <c r="AD8" s="3">
        <v>0.0024306889999999998</v>
      </c>
      <c r="AE8" s="3">
        <v>2.7396999999999996E-07</v>
      </c>
      <c r="AF8" s="3">
        <v>0.0007046536000000001</v>
      </c>
      <c r="AG8" s="3">
        <v>0.0012819230000000004</v>
      </c>
      <c r="AH8" s="3">
        <v>0.0011764010000000003</v>
      </c>
      <c r="AI8" s="3">
        <v>0</v>
      </c>
    </row>
    <row r="9" spans="1:35" ht="12.75">
      <c r="A9" s="86">
        <v>13011</v>
      </c>
      <c r="B9" s="48" t="s">
        <v>55</v>
      </c>
      <c r="C9" s="48" t="s">
        <v>61</v>
      </c>
      <c r="D9" s="3">
        <v>1.0528440000000001</v>
      </c>
      <c r="E9" s="3">
        <v>0.182469</v>
      </c>
      <c r="F9" s="3">
        <v>1.2529453333333334</v>
      </c>
      <c r="G9" s="3">
        <v>10.387103427000001</v>
      </c>
      <c r="H9" s="3">
        <v>0.3087695146666667</v>
      </c>
      <c r="I9" s="3">
        <v>2.6573653333333334</v>
      </c>
      <c r="J9" s="3">
        <v>0.5014946666666666</v>
      </c>
      <c r="K9" s="3">
        <v>2.1558721133333334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2.441146655446</v>
      </c>
      <c r="U9" s="3">
        <v>0.19121449354800013</v>
      </c>
      <c r="V9" s="3">
        <v>0.1295278367059999</v>
      </c>
      <c r="W9" s="3">
        <v>0.00022637093599999996</v>
      </c>
      <c r="X9" s="3">
        <v>0.004242396844000002</v>
      </c>
      <c r="Y9" s="3">
        <v>0.017753296224</v>
      </c>
      <c r="Z9" s="3">
        <v>0.017076464184</v>
      </c>
      <c r="AA9" s="3">
        <v>0</v>
      </c>
      <c r="AB9" s="3">
        <v>0.015212695599999994</v>
      </c>
      <c r="AC9" s="3">
        <v>0.11969630142000004</v>
      </c>
      <c r="AD9" s="3">
        <v>0.00475639397</v>
      </c>
      <c r="AE9" s="3">
        <v>2.7396999999999996E-07</v>
      </c>
      <c r="AF9" s="3">
        <v>0.0014000421999999998</v>
      </c>
      <c r="AG9" s="3">
        <v>0.0025629989700000004</v>
      </c>
      <c r="AH9" s="3">
        <v>0.0023104349699999997</v>
      </c>
      <c r="AI9" s="3">
        <v>0</v>
      </c>
    </row>
    <row r="10" spans="1:35" ht="12.75">
      <c r="A10" s="86">
        <v>13013</v>
      </c>
      <c r="B10" s="48" t="s">
        <v>55</v>
      </c>
      <c r="C10" s="84" t="s">
        <v>18</v>
      </c>
      <c r="D10" s="3">
        <v>1.7117929931549996</v>
      </c>
      <c r="E10" s="89">
        <v>0.45418119315500005</v>
      </c>
      <c r="F10" s="89">
        <v>3.5556990564883333</v>
      </c>
      <c r="G10" s="3">
        <v>4.217453234155</v>
      </c>
      <c r="H10" s="3">
        <v>0.8465507244883334</v>
      </c>
      <c r="I10" s="3">
        <v>7.489644319643333</v>
      </c>
      <c r="J10" s="3">
        <v>1.1916584764883336</v>
      </c>
      <c r="K10" s="3">
        <v>6.2979881188216655</v>
      </c>
      <c r="L10" s="3">
        <v>0.5308846739130426</v>
      </c>
      <c r="M10" s="89">
        <v>0.06544064130434787</v>
      </c>
      <c r="N10" s="89">
        <v>0.006130314130434797</v>
      </c>
      <c r="O10" s="3">
        <v>0</v>
      </c>
      <c r="P10" s="3">
        <v>0.0035868141304347834</v>
      </c>
      <c r="Q10" s="3">
        <v>0.19373195652173933</v>
      </c>
      <c r="R10" s="3">
        <v>0.16863000000000022</v>
      </c>
      <c r="S10" s="3">
        <v>0.02510102173913042</v>
      </c>
      <c r="T10" s="3">
        <v>10.984126786638</v>
      </c>
      <c r="U10" s="89">
        <v>0.7450435953859997</v>
      </c>
      <c r="V10" s="89">
        <v>0.5062004483579998</v>
      </c>
      <c r="W10" s="3">
        <v>0.0009591093300000007</v>
      </c>
      <c r="X10" s="3">
        <v>0.015953442502</v>
      </c>
      <c r="Y10" s="3">
        <v>0.06736821286000001</v>
      </c>
      <c r="Z10" s="3">
        <v>0.06469691835199999</v>
      </c>
      <c r="AA10" s="3">
        <v>0</v>
      </c>
      <c r="AB10" s="3">
        <v>0.3414406899999999</v>
      </c>
      <c r="AC10" s="89">
        <v>0.4999892956999999</v>
      </c>
      <c r="AD10" s="89">
        <v>0.036350152919999996</v>
      </c>
      <c r="AE10" s="3">
        <v>1.3698999999999996E-06</v>
      </c>
      <c r="AF10" s="3">
        <v>0.005582116969999999</v>
      </c>
      <c r="AG10" s="3">
        <v>0.012354481919999995</v>
      </c>
      <c r="AH10" s="3">
        <v>0.01122817192</v>
      </c>
      <c r="AI10" s="3">
        <v>0</v>
      </c>
    </row>
    <row r="11" spans="1:35" ht="12.75">
      <c r="A11" s="86">
        <v>13015</v>
      </c>
      <c r="B11" s="48" t="s">
        <v>55</v>
      </c>
      <c r="C11" s="84" t="s">
        <v>19</v>
      </c>
      <c r="D11" s="3">
        <v>2.9829104642026665</v>
      </c>
      <c r="E11" s="89">
        <v>1.3305035712026667</v>
      </c>
      <c r="F11" s="89">
        <v>7.350010545869333</v>
      </c>
      <c r="G11" s="3">
        <v>3.6981055718359985</v>
      </c>
      <c r="H11" s="3">
        <v>2.682195168836</v>
      </c>
      <c r="I11" s="3">
        <v>12.16925245304</v>
      </c>
      <c r="J11" s="3">
        <v>2.1905119505360005</v>
      </c>
      <c r="K11" s="3">
        <v>9.978780745535998</v>
      </c>
      <c r="L11" s="3">
        <v>8.066874673913045</v>
      </c>
      <c r="M11" s="89">
        <v>17.87523130434782</v>
      </c>
      <c r="N11" s="89">
        <v>1.4181288043478253</v>
      </c>
      <c r="O11" s="3">
        <v>9.162717391304347E-07</v>
      </c>
      <c r="P11" s="3">
        <v>253.3622260869563</v>
      </c>
      <c r="Q11" s="3">
        <v>17.86506489130435</v>
      </c>
      <c r="R11" s="3">
        <v>10.700460434782613</v>
      </c>
      <c r="S11" s="3">
        <v>7.16463656521739</v>
      </c>
      <c r="T11" s="3">
        <v>25.728240786294002</v>
      </c>
      <c r="U11" s="89">
        <v>1.6434738838719984</v>
      </c>
      <c r="V11" s="89">
        <v>2.144678985742</v>
      </c>
      <c r="W11" s="3">
        <v>0.002312904502</v>
      </c>
      <c r="X11" s="3">
        <v>0.033328644866</v>
      </c>
      <c r="Y11" s="3">
        <v>0.16647426255</v>
      </c>
      <c r="Z11" s="3">
        <v>0.158799626308</v>
      </c>
      <c r="AA11" s="3">
        <v>0</v>
      </c>
      <c r="AB11" s="3">
        <v>0.24844798599999998</v>
      </c>
      <c r="AC11" s="89">
        <v>1.7786905200000005</v>
      </c>
      <c r="AD11" s="89">
        <v>0.08476735770000002</v>
      </c>
      <c r="AE11" s="3">
        <v>5.205469999999998E-06</v>
      </c>
      <c r="AF11" s="3">
        <v>0.019356277949999997</v>
      </c>
      <c r="AG11" s="3">
        <v>0.038799223699999996</v>
      </c>
      <c r="AH11" s="3">
        <v>0.0349907497</v>
      </c>
      <c r="AI11" s="3">
        <v>0</v>
      </c>
    </row>
    <row r="12" spans="1:35" ht="12.75">
      <c r="A12" s="86">
        <v>13017</v>
      </c>
      <c r="B12" s="48" t="s">
        <v>55</v>
      </c>
      <c r="C12" s="48" t="s">
        <v>62</v>
      </c>
      <c r="D12" s="3">
        <v>2.4295604299933333</v>
      </c>
      <c r="E12" s="3">
        <v>0.5963847209766667</v>
      </c>
      <c r="F12" s="3">
        <v>1.9173743968933334</v>
      </c>
      <c r="G12" s="3">
        <v>0.8582578933933332</v>
      </c>
      <c r="H12" s="3">
        <v>1.2215913597266668</v>
      </c>
      <c r="I12" s="3">
        <v>3.116638894653333</v>
      </c>
      <c r="J12" s="3">
        <v>0.73359498226</v>
      </c>
      <c r="K12" s="3">
        <v>2.3830413140266664</v>
      </c>
      <c r="L12" s="3">
        <v>0.4566809782608689</v>
      </c>
      <c r="M12" s="3">
        <v>0.1245011956521738</v>
      </c>
      <c r="N12" s="3">
        <v>0.9666401086956513</v>
      </c>
      <c r="O12" s="3">
        <v>0</v>
      </c>
      <c r="P12" s="3">
        <v>0.01646614130434785</v>
      </c>
      <c r="Q12" s="3">
        <v>0.5135327173913048</v>
      </c>
      <c r="R12" s="3">
        <v>0.34352054347826133</v>
      </c>
      <c r="S12" s="3">
        <v>0.17001369565217414</v>
      </c>
      <c r="T12" s="3">
        <v>4.0650062006819985</v>
      </c>
      <c r="U12" s="3">
        <v>0.3795271967420001</v>
      </c>
      <c r="V12" s="3">
        <v>0.2834139480800001</v>
      </c>
      <c r="W12" s="3">
        <v>0.000483789924</v>
      </c>
      <c r="X12" s="3">
        <v>0.007102912589999996</v>
      </c>
      <c r="Y12" s="3">
        <v>0.031016107284000005</v>
      </c>
      <c r="Z12" s="3">
        <v>0.029851538632000015</v>
      </c>
      <c r="AA12" s="3">
        <v>0</v>
      </c>
      <c r="AB12" s="3">
        <v>0.10688464899999996</v>
      </c>
      <c r="AC12" s="3">
        <v>0.8393124314999999</v>
      </c>
      <c r="AD12" s="3">
        <v>0.0335871399</v>
      </c>
      <c r="AE12" s="3">
        <v>2.4657699999999998E-06</v>
      </c>
      <c r="AF12" s="3">
        <v>0.009832577970000003</v>
      </c>
      <c r="AG12" s="3">
        <v>0.018088989899999998</v>
      </c>
      <c r="AH12" s="3">
        <v>0.016300749899999998</v>
      </c>
      <c r="AI12" s="3">
        <v>0</v>
      </c>
    </row>
    <row r="13" spans="1:35" ht="12.75">
      <c r="A13" s="86">
        <v>13019</v>
      </c>
      <c r="B13" s="48" t="s">
        <v>55</v>
      </c>
      <c r="C13" s="48" t="s">
        <v>63</v>
      </c>
      <c r="D13" s="3">
        <v>9.146454243819996</v>
      </c>
      <c r="E13" s="3">
        <v>0.4398801264866667</v>
      </c>
      <c r="F13" s="3">
        <v>2.3516890898200002</v>
      </c>
      <c r="G13" s="3">
        <v>1.1276780903866663</v>
      </c>
      <c r="H13" s="3">
        <v>0.5281056764866666</v>
      </c>
      <c r="I13" s="3">
        <v>5.919369674366667</v>
      </c>
      <c r="J13" s="3">
        <v>1.6693588671533333</v>
      </c>
      <c r="K13" s="3">
        <v>4.250008658486667</v>
      </c>
      <c r="L13" s="3">
        <v>0</v>
      </c>
      <c r="M13" s="3">
        <v>0</v>
      </c>
      <c r="N13" s="3">
        <v>0.38235999999999926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3.9933634461139986</v>
      </c>
      <c r="U13" s="3">
        <v>0.407199637788</v>
      </c>
      <c r="V13" s="3">
        <v>0.4224736904839999</v>
      </c>
      <c r="W13" s="3">
        <v>0.00048446965999999987</v>
      </c>
      <c r="X13" s="3">
        <v>0.007783934523999998</v>
      </c>
      <c r="Y13" s="3">
        <v>0.037374612742000005</v>
      </c>
      <c r="Z13" s="3">
        <v>0.035903778016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</row>
    <row r="14" spans="1:35" ht="12.75">
      <c r="A14" s="86">
        <v>13021</v>
      </c>
      <c r="B14" s="48" t="s">
        <v>55</v>
      </c>
      <c r="C14" s="48" t="s">
        <v>64</v>
      </c>
      <c r="D14" s="3">
        <v>1.4515083333333334</v>
      </c>
      <c r="E14" s="3">
        <v>1.53418228</v>
      </c>
      <c r="F14" s="3">
        <v>16.64224846666667</v>
      </c>
      <c r="G14" s="3">
        <v>0.3720227533333333</v>
      </c>
      <c r="H14" s="3">
        <v>3.1728222733333333</v>
      </c>
      <c r="I14" s="3">
        <v>5.361684533333334</v>
      </c>
      <c r="J14" s="3">
        <v>0.9346928333333333</v>
      </c>
      <c r="K14" s="3">
        <v>4.427007696666667</v>
      </c>
      <c r="L14" s="3">
        <v>6.81683586956522</v>
      </c>
      <c r="M14" s="3">
        <v>6.5286141304347804</v>
      </c>
      <c r="N14" s="3">
        <v>6.137644565217393</v>
      </c>
      <c r="O14" s="3">
        <v>0.4517185869565209</v>
      </c>
      <c r="P14" s="3">
        <v>2.0765000000000025</v>
      </c>
      <c r="Q14" s="3">
        <v>0.7713722826086952</v>
      </c>
      <c r="R14" s="3">
        <v>0.42761597826086944</v>
      </c>
      <c r="S14" s="3">
        <v>0.343756739130435</v>
      </c>
      <c r="T14" s="3">
        <v>43.922027249938</v>
      </c>
      <c r="U14" s="3">
        <v>1.8922771584580003</v>
      </c>
      <c r="V14" s="3">
        <v>3.9497349652879987</v>
      </c>
      <c r="W14" s="3">
        <v>0.003020069787999999</v>
      </c>
      <c r="X14" s="3">
        <v>0.03777598365400001</v>
      </c>
      <c r="Y14" s="3">
        <v>0.2358332761619999</v>
      </c>
      <c r="Z14" s="3">
        <v>0.2233235257659999</v>
      </c>
      <c r="AA14" s="3">
        <v>0</v>
      </c>
      <c r="AB14" s="3">
        <v>0.40248088800000015</v>
      </c>
      <c r="AC14" s="3">
        <v>1.3555838501999997</v>
      </c>
      <c r="AD14" s="3">
        <v>0.07233235579999998</v>
      </c>
      <c r="AE14" s="3">
        <v>3.83557E-06</v>
      </c>
      <c r="AF14" s="3">
        <v>0.015423938969999997</v>
      </c>
      <c r="AG14" s="3">
        <v>0.03268344080000001</v>
      </c>
      <c r="AH14" s="3">
        <v>0.029734860799999988</v>
      </c>
      <c r="AI14" s="3">
        <v>0</v>
      </c>
    </row>
    <row r="15" spans="1:35" ht="12.75">
      <c r="A15" s="86">
        <v>13023</v>
      </c>
      <c r="B15" s="48" t="s">
        <v>55</v>
      </c>
      <c r="C15" s="48" t="s">
        <v>65</v>
      </c>
      <c r="D15" s="3">
        <v>3.2557097894436606</v>
      </c>
      <c r="E15" s="3">
        <v>0.3074893817387432</v>
      </c>
      <c r="F15" s="3">
        <v>1.452402979607596</v>
      </c>
      <c r="G15" s="3">
        <v>0.49982272657480864</v>
      </c>
      <c r="H15" s="3">
        <v>0.5093204696731694</v>
      </c>
      <c r="I15" s="3">
        <v>3.3820313635521857</v>
      </c>
      <c r="J15" s="3">
        <v>0.817528916328907</v>
      </c>
      <c r="K15" s="3">
        <v>2.5645076435808196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12.258717192331998</v>
      </c>
      <c r="U15" s="3">
        <v>0.36957089349799993</v>
      </c>
      <c r="V15" s="3">
        <v>0.5042676933359999</v>
      </c>
      <c r="W15" s="3">
        <v>0.0005938956979999999</v>
      </c>
      <c r="X15" s="3">
        <v>0.006759771307999998</v>
      </c>
      <c r="Y15" s="3">
        <v>0.043421285003999985</v>
      </c>
      <c r="Z15" s="3">
        <v>0.041169244631999995</v>
      </c>
      <c r="AA15" s="3">
        <v>0</v>
      </c>
      <c r="AB15" s="3">
        <v>0.0143247916</v>
      </c>
      <c r="AC15" s="3">
        <v>0.11247766742000004</v>
      </c>
      <c r="AD15" s="3">
        <v>0.0044926029700000005</v>
      </c>
      <c r="AE15" s="3">
        <v>2.7396999999999996E-07</v>
      </c>
      <c r="AF15" s="3">
        <v>0.0013172452000000004</v>
      </c>
      <c r="AG15" s="3">
        <v>0.0024136849700000006</v>
      </c>
      <c r="AH15" s="3">
        <v>0.0021819409700000003</v>
      </c>
      <c r="AI15" s="3">
        <v>0</v>
      </c>
    </row>
    <row r="16" spans="1:35" ht="12.75">
      <c r="A16" s="86">
        <v>13025</v>
      </c>
      <c r="B16" s="48" t="s">
        <v>55</v>
      </c>
      <c r="C16" s="48" t="s">
        <v>66</v>
      </c>
      <c r="D16" s="3">
        <v>2.7257678097199993</v>
      </c>
      <c r="E16" s="3">
        <v>0.10355873208666667</v>
      </c>
      <c r="F16" s="3">
        <v>0.9707129067200001</v>
      </c>
      <c r="G16" s="3">
        <v>0.8055863389200001</v>
      </c>
      <c r="H16" s="3">
        <v>0.07277496168666667</v>
      </c>
      <c r="I16" s="3">
        <v>1.7482491491066667</v>
      </c>
      <c r="J16" s="3">
        <v>0.5157314633866668</v>
      </c>
      <c r="K16" s="3">
        <v>1.2325449948333331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2.764792254188001</v>
      </c>
      <c r="U16" s="3">
        <v>0.15174096769800005</v>
      </c>
      <c r="V16" s="3">
        <v>0.26999028449800005</v>
      </c>
      <c r="W16" s="3">
        <v>0.000220354826</v>
      </c>
      <c r="X16" s="3">
        <v>0.003312630678000002</v>
      </c>
      <c r="Y16" s="3">
        <v>0.01623168452200001</v>
      </c>
      <c r="Z16" s="3">
        <v>0.015420154547999993</v>
      </c>
      <c r="AA16" s="3">
        <v>0</v>
      </c>
      <c r="AB16" s="3">
        <v>0.08604814400000002</v>
      </c>
      <c r="AC16" s="3">
        <v>0.6756893646000001</v>
      </c>
      <c r="AD16" s="3">
        <v>0.027033615899999995</v>
      </c>
      <c r="AE16" s="3">
        <v>1.9178E-06</v>
      </c>
      <c r="AF16" s="3">
        <v>0.00791667097</v>
      </c>
      <c r="AG16" s="3">
        <v>0.014565565899999995</v>
      </c>
      <c r="AH16" s="3">
        <v>0.013134515900000003</v>
      </c>
      <c r="AI16" s="3">
        <v>0</v>
      </c>
    </row>
    <row r="17" spans="1:35" ht="12.75">
      <c r="A17" s="86">
        <v>13027</v>
      </c>
      <c r="B17" s="48" t="s">
        <v>55</v>
      </c>
      <c r="C17" s="48" t="s">
        <v>67</v>
      </c>
      <c r="D17" s="3">
        <v>5.744928308223333</v>
      </c>
      <c r="E17" s="3">
        <v>0.2525211882233333</v>
      </c>
      <c r="F17" s="3">
        <v>1.45913385489</v>
      </c>
      <c r="G17" s="3">
        <v>1.608295760223333</v>
      </c>
      <c r="H17" s="3">
        <v>0.24809020155666667</v>
      </c>
      <c r="I17" s="3">
        <v>6.314967703113333</v>
      </c>
      <c r="J17" s="3">
        <v>1.42661055489</v>
      </c>
      <c r="K17" s="3">
        <v>4.888366514556666</v>
      </c>
      <c r="L17" s="3">
        <v>0.6926644565217402</v>
      </c>
      <c r="M17" s="3">
        <v>0.2539443478260867</v>
      </c>
      <c r="N17" s="3">
        <v>0.33626967391304313</v>
      </c>
      <c r="O17" s="3">
        <v>0</v>
      </c>
      <c r="P17" s="3">
        <v>0</v>
      </c>
      <c r="Q17" s="3">
        <v>0.5270335869565212</v>
      </c>
      <c r="R17" s="3">
        <v>0.5270335869565212</v>
      </c>
      <c r="S17" s="3">
        <v>0</v>
      </c>
      <c r="T17" s="3">
        <v>3.255981884170001</v>
      </c>
      <c r="U17" s="3">
        <v>0.5204875728900001</v>
      </c>
      <c r="V17" s="3">
        <v>0.36337692417400014</v>
      </c>
      <c r="W17" s="3">
        <v>0.000528165916</v>
      </c>
      <c r="X17" s="3">
        <v>0.010688773797999998</v>
      </c>
      <c r="Y17" s="3">
        <v>0.049970003386</v>
      </c>
      <c r="Z17" s="3">
        <v>0.048157579592000004</v>
      </c>
      <c r="AA17" s="3">
        <v>0</v>
      </c>
      <c r="AB17" s="3">
        <v>0.040978390999999996</v>
      </c>
      <c r="AC17" s="3">
        <v>0.32192688579999995</v>
      </c>
      <c r="AD17" s="3">
        <v>0.01286965995</v>
      </c>
      <c r="AE17" s="3">
        <v>8.219199999999998E-07</v>
      </c>
      <c r="AF17" s="3">
        <v>0.003771740000000001</v>
      </c>
      <c r="AG17" s="3">
        <v>0.00691995795</v>
      </c>
      <c r="AH17" s="3">
        <v>0.006246577949999999</v>
      </c>
      <c r="AI17" s="3">
        <v>0</v>
      </c>
    </row>
    <row r="18" spans="1:35" ht="12.75">
      <c r="A18" s="86">
        <v>13029</v>
      </c>
      <c r="B18" s="48" t="s">
        <v>55</v>
      </c>
      <c r="C18" s="48" t="s">
        <v>68</v>
      </c>
      <c r="D18" s="3">
        <v>5.134902720106661</v>
      </c>
      <c r="E18" s="3">
        <v>0.1697648917733333</v>
      </c>
      <c r="F18" s="3">
        <v>1.7331419241066668</v>
      </c>
      <c r="G18" s="3">
        <v>0.07622214247333332</v>
      </c>
      <c r="H18" s="3">
        <v>0.09098973787333337</v>
      </c>
      <c r="I18" s="3">
        <v>2.84389144288</v>
      </c>
      <c r="J18" s="3">
        <v>0.8573468754400002</v>
      </c>
      <c r="K18" s="3">
        <v>1.9865321907733335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10.982650712785999</v>
      </c>
      <c r="U18" s="3">
        <v>0.5622543228919995</v>
      </c>
      <c r="V18" s="3">
        <v>1.5928120419460003</v>
      </c>
      <c r="W18" s="3">
        <v>0.0008705755379999998</v>
      </c>
      <c r="X18" s="3">
        <v>0.011824323026000002</v>
      </c>
      <c r="Y18" s="3">
        <v>0.07742252051599999</v>
      </c>
      <c r="Z18" s="3">
        <v>0.07308629158199999</v>
      </c>
      <c r="AA18" s="3">
        <v>0</v>
      </c>
      <c r="AB18" s="3">
        <v>0.088502704</v>
      </c>
      <c r="AC18" s="3">
        <v>0.6831413646000003</v>
      </c>
      <c r="AD18" s="3">
        <v>0.03127405290000001</v>
      </c>
      <c r="AE18" s="3">
        <v>1.9178E-06</v>
      </c>
      <c r="AF18" s="3">
        <v>0.00842813597</v>
      </c>
      <c r="AG18" s="3">
        <v>0.014948458899999996</v>
      </c>
      <c r="AH18" s="3">
        <v>0.013444138900000003</v>
      </c>
      <c r="AI18" s="3">
        <v>0</v>
      </c>
    </row>
    <row r="19" spans="1:35" ht="12.75">
      <c r="A19" s="86">
        <v>13031</v>
      </c>
      <c r="B19" s="48" t="s">
        <v>55</v>
      </c>
      <c r="C19" s="48" t="s">
        <v>69</v>
      </c>
      <c r="D19" s="3">
        <v>5.262798876773333</v>
      </c>
      <c r="E19" s="3">
        <v>0.5589083454400001</v>
      </c>
      <c r="F19" s="3">
        <v>5.023296481439999</v>
      </c>
      <c r="G19" s="3">
        <v>1.8980082779733338</v>
      </c>
      <c r="H19" s="3">
        <v>0.8979962546733334</v>
      </c>
      <c r="I19" s="3">
        <v>13.120008783493333</v>
      </c>
      <c r="J19" s="3">
        <v>2.3817631414400005</v>
      </c>
      <c r="K19" s="3">
        <v>10.738353526193336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15.914561164382</v>
      </c>
      <c r="U19" s="3">
        <v>1.0636606118440002</v>
      </c>
      <c r="V19" s="3">
        <v>1.5899405028659999</v>
      </c>
      <c r="W19" s="3">
        <v>0.001389124018</v>
      </c>
      <c r="X19" s="3">
        <v>0.021510037045999995</v>
      </c>
      <c r="Y19" s="3">
        <v>0.12194528175000002</v>
      </c>
      <c r="Z19" s="3">
        <v>0.11625644873800003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</row>
    <row r="20" spans="1:35" ht="12.75">
      <c r="A20" s="86">
        <v>13033</v>
      </c>
      <c r="B20" s="48" t="s">
        <v>55</v>
      </c>
      <c r="C20" s="48" t="s">
        <v>70</v>
      </c>
      <c r="D20" s="3">
        <v>11.573631067940003</v>
      </c>
      <c r="E20" s="3">
        <v>0.4597164726066666</v>
      </c>
      <c r="F20" s="3">
        <v>2.9837436602733334</v>
      </c>
      <c r="G20" s="3">
        <v>1.4832569849066664</v>
      </c>
      <c r="H20" s="3">
        <v>0.50035239624</v>
      </c>
      <c r="I20" s="3">
        <v>8.752779511546668</v>
      </c>
      <c r="J20" s="3">
        <v>2.2704255119399996</v>
      </c>
      <c r="K20" s="3">
        <v>6.482390795939999</v>
      </c>
      <c r="L20" s="3">
        <v>1.2481261294565207</v>
      </c>
      <c r="M20" s="3">
        <v>0.5449927173913045</v>
      </c>
      <c r="N20" s="3">
        <v>0.032006269956521734</v>
      </c>
      <c r="O20" s="3">
        <v>0.09749136956521733</v>
      </c>
      <c r="P20" s="3">
        <v>0.13483380434782616</v>
      </c>
      <c r="Q20" s="3">
        <v>0.10155145554347825</v>
      </c>
      <c r="R20" s="3">
        <v>0.10155145554347825</v>
      </c>
      <c r="S20" s="3">
        <v>0</v>
      </c>
      <c r="T20" s="3">
        <v>4.591866105466001</v>
      </c>
      <c r="U20" s="3">
        <v>0.622430467848</v>
      </c>
      <c r="V20" s="3">
        <v>0.43633140529799996</v>
      </c>
      <c r="W20" s="3">
        <v>0.00068418959</v>
      </c>
      <c r="X20" s="3">
        <v>0.013092601044000004</v>
      </c>
      <c r="Y20" s="3">
        <v>0.05758515665399999</v>
      </c>
      <c r="Z20" s="3">
        <v>0.055442617907999994</v>
      </c>
      <c r="AA20" s="3">
        <v>0</v>
      </c>
      <c r="AB20" s="3">
        <v>0.06501813799999999</v>
      </c>
      <c r="AC20" s="3">
        <v>0.5104098237</v>
      </c>
      <c r="AD20" s="3">
        <v>0.020426728920000005</v>
      </c>
      <c r="AE20" s="3">
        <v>1.3698999999999996E-06</v>
      </c>
      <c r="AF20" s="3">
        <v>0.005982463970000001</v>
      </c>
      <c r="AG20" s="3">
        <v>0.011019311919999998</v>
      </c>
      <c r="AH20" s="3">
        <v>0.00992546192</v>
      </c>
      <c r="AI20" s="3">
        <v>0</v>
      </c>
    </row>
    <row r="21" spans="1:35" ht="12.75">
      <c r="A21" s="86">
        <v>13035</v>
      </c>
      <c r="B21" s="48" t="s">
        <v>55</v>
      </c>
      <c r="C21" s="48" t="s">
        <v>71</v>
      </c>
      <c r="D21" s="3">
        <v>0.736930927536</v>
      </c>
      <c r="E21" s="3">
        <v>0.17913606370266666</v>
      </c>
      <c r="F21" s="3">
        <v>1.679072128069333</v>
      </c>
      <c r="G21" s="3">
        <v>0.23990592202266672</v>
      </c>
      <c r="H21" s="3">
        <v>0.3246182584026667</v>
      </c>
      <c r="I21" s="3">
        <v>2.40555424404</v>
      </c>
      <c r="J21" s="3">
        <v>0.4403171328693333</v>
      </c>
      <c r="K21" s="3">
        <v>1.9652411445939997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3.5237754505020016</v>
      </c>
      <c r="U21" s="3">
        <v>0.2996005225620002</v>
      </c>
      <c r="V21" s="3">
        <v>0.311525467424</v>
      </c>
      <c r="W21" s="3">
        <v>0.0003803553259999999</v>
      </c>
      <c r="X21" s="3">
        <v>0.006460173958000004</v>
      </c>
      <c r="Y21" s="3">
        <v>0.027079764269999994</v>
      </c>
      <c r="Z21" s="3">
        <v>0.025980422736000007</v>
      </c>
      <c r="AA21" s="3">
        <v>0</v>
      </c>
      <c r="AB21" s="3">
        <v>0.12035021100000004</v>
      </c>
      <c r="AC21" s="3">
        <v>0.9448349113999996</v>
      </c>
      <c r="AD21" s="3">
        <v>0.0378097838</v>
      </c>
      <c r="AE21" s="3">
        <v>2.739770000000001E-06</v>
      </c>
      <c r="AF21" s="3">
        <v>0.01107157497</v>
      </c>
      <c r="AG21" s="3">
        <v>0.020374653799999996</v>
      </c>
      <c r="AH21" s="3">
        <v>0.018353509900000002</v>
      </c>
      <c r="AI21" s="3">
        <v>0</v>
      </c>
    </row>
    <row r="22" spans="1:35" ht="12.75">
      <c r="A22" s="86">
        <v>13037</v>
      </c>
      <c r="B22" s="48" t="s">
        <v>55</v>
      </c>
      <c r="C22" s="48" t="s">
        <v>72</v>
      </c>
      <c r="D22" s="3">
        <v>2.715014455705333</v>
      </c>
      <c r="E22" s="3">
        <v>0.08865805237200002</v>
      </c>
      <c r="F22" s="3">
        <v>0.7265936590386667</v>
      </c>
      <c r="G22" s="3">
        <v>1.0379246657053331</v>
      </c>
      <c r="H22" s="3">
        <v>0.05937888037200001</v>
      </c>
      <c r="I22" s="3">
        <v>3.636697198086667</v>
      </c>
      <c r="J22" s="3">
        <v>0.8207617257053335</v>
      </c>
      <c r="K22" s="3">
        <v>2.815939239038667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4.009572632343996</v>
      </c>
      <c r="U22" s="3">
        <v>0.366985713636</v>
      </c>
      <c r="V22" s="3">
        <v>0.9621589402900004</v>
      </c>
      <c r="W22" s="3">
        <v>0.000475349788</v>
      </c>
      <c r="X22" s="3">
        <v>0.0074312575879999995</v>
      </c>
      <c r="Y22" s="3">
        <v>0.05618863979000001</v>
      </c>
      <c r="Z22" s="3">
        <v>0.053212517111999987</v>
      </c>
      <c r="AA22" s="3">
        <v>0</v>
      </c>
      <c r="AB22" s="3">
        <v>0.005113459900000001</v>
      </c>
      <c r="AC22" s="3">
        <v>0.04011248177</v>
      </c>
      <c r="AD22" s="3">
        <v>0.0015857763000000002</v>
      </c>
      <c r="AE22" s="3">
        <v>0</v>
      </c>
      <c r="AF22" s="3">
        <v>0.00046958970000000004</v>
      </c>
      <c r="AG22" s="3">
        <v>0.000854522</v>
      </c>
      <c r="AH22" s="3">
        <v>0.0007704140000000003</v>
      </c>
      <c r="AI22" s="3">
        <v>0</v>
      </c>
    </row>
    <row r="23" spans="1:35" ht="12.75">
      <c r="A23" s="86">
        <v>13039</v>
      </c>
      <c r="B23" s="48" t="s">
        <v>55</v>
      </c>
      <c r="C23" s="48" t="s">
        <v>73</v>
      </c>
      <c r="D23" s="3">
        <v>3.2744615225916944</v>
      </c>
      <c r="E23" s="3">
        <v>0.30051615650972674</v>
      </c>
      <c r="F23" s="3">
        <v>2.6320883636299452</v>
      </c>
      <c r="G23" s="3">
        <v>0.04077287539169398</v>
      </c>
      <c r="H23" s="3">
        <v>0.4274845920944263</v>
      </c>
      <c r="I23" s="3">
        <v>4.9643794192223485</v>
      </c>
      <c r="J23" s="3">
        <v>0.9805337899687433</v>
      </c>
      <c r="K23" s="3">
        <v>3.983848524474917</v>
      </c>
      <c r="L23" s="3">
        <v>0.13049</v>
      </c>
      <c r="M23" s="3">
        <v>0.41907000000000005</v>
      </c>
      <c r="N23" s="3">
        <v>0.06819500000000014</v>
      </c>
      <c r="O23" s="3">
        <v>0</v>
      </c>
      <c r="P23" s="3">
        <v>0.03390100000000005</v>
      </c>
      <c r="Q23" s="3">
        <v>0.0006915099999999997</v>
      </c>
      <c r="R23" s="3">
        <v>0.00024356000000000022</v>
      </c>
      <c r="S23" s="3">
        <v>0.0004479500000000004</v>
      </c>
      <c r="T23" s="3">
        <v>18.083896287109997</v>
      </c>
      <c r="U23" s="3">
        <v>0.9670641992339998</v>
      </c>
      <c r="V23" s="3">
        <v>3.659283941648</v>
      </c>
      <c r="W23" s="3">
        <v>0.001616588446</v>
      </c>
      <c r="X23" s="3">
        <v>0.015217609777999998</v>
      </c>
      <c r="Y23" s="3">
        <v>0.08903308333</v>
      </c>
      <c r="Z23" s="3">
        <v>0.083544465224</v>
      </c>
      <c r="AA23" s="3">
        <v>0</v>
      </c>
      <c r="AB23" s="3">
        <v>0.0014989021999999995</v>
      </c>
      <c r="AC23" s="3">
        <v>0.01092983297</v>
      </c>
      <c r="AD23" s="3">
        <v>0.00038766875000000007</v>
      </c>
      <c r="AE23" s="3">
        <v>0</v>
      </c>
      <c r="AF23" s="3">
        <v>0.0014334579699999998</v>
      </c>
      <c r="AG23" s="3">
        <v>0.00039835790000000004</v>
      </c>
      <c r="AH23" s="3">
        <v>0.00036684789999999993</v>
      </c>
      <c r="AI23" s="3">
        <v>0</v>
      </c>
    </row>
    <row r="24" spans="1:35" ht="12.75">
      <c r="A24" s="86">
        <v>13043</v>
      </c>
      <c r="B24" s="48" t="s">
        <v>55</v>
      </c>
      <c r="C24" s="48" t="s">
        <v>74</v>
      </c>
      <c r="D24" s="3">
        <v>1.6046686751799997</v>
      </c>
      <c r="E24" s="3">
        <v>0.098791306</v>
      </c>
      <c r="F24" s="3">
        <v>1.0221732224866666</v>
      </c>
      <c r="G24" s="3">
        <v>0.6738217701533334</v>
      </c>
      <c r="H24" s="3">
        <v>0.12973845148666666</v>
      </c>
      <c r="I24" s="3">
        <v>2.79114135144</v>
      </c>
      <c r="J24" s="3">
        <v>0.6003195791133333</v>
      </c>
      <c r="K24" s="3">
        <v>2.1908060333933337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2.4691752432500005</v>
      </c>
      <c r="U24" s="3">
        <v>0.17892423450800002</v>
      </c>
      <c r="V24" s="3">
        <v>0.18997323364199997</v>
      </c>
      <c r="W24" s="3">
        <v>0.00021555725399999992</v>
      </c>
      <c r="X24" s="3">
        <v>0.003685242099999999</v>
      </c>
      <c r="Y24" s="3">
        <v>0.017767986903999996</v>
      </c>
      <c r="Z24" s="3">
        <v>0.017026661963999996</v>
      </c>
      <c r="AA24" s="3">
        <v>0</v>
      </c>
      <c r="AB24" s="3">
        <v>0.006319500000000002</v>
      </c>
      <c r="AC24" s="3">
        <v>3.123299999999999E-05</v>
      </c>
      <c r="AD24" s="3">
        <v>0.00018767</v>
      </c>
      <c r="AE24" s="3">
        <v>0</v>
      </c>
      <c r="AF24" s="3">
        <v>0</v>
      </c>
      <c r="AG24" s="3">
        <v>6.383600000000003E-05</v>
      </c>
      <c r="AH24" s="3">
        <v>6.383600000000003E-05</v>
      </c>
      <c r="AI24" s="3">
        <v>0</v>
      </c>
    </row>
    <row r="25" spans="1:35" ht="12.75">
      <c r="A25" s="86">
        <v>13045</v>
      </c>
      <c r="B25" s="48" t="s">
        <v>55</v>
      </c>
      <c r="C25" s="84" t="s">
        <v>20</v>
      </c>
      <c r="D25" s="3">
        <v>2.915872229997334</v>
      </c>
      <c r="E25" s="89">
        <v>1.3276181720973337</v>
      </c>
      <c r="F25" s="89">
        <v>9.160467045730664</v>
      </c>
      <c r="G25" s="3">
        <v>7.768250074310666</v>
      </c>
      <c r="H25" s="3">
        <v>2.671418573690666</v>
      </c>
      <c r="I25" s="3">
        <v>14.401574694726667</v>
      </c>
      <c r="J25" s="3">
        <v>2.3248104575973336</v>
      </c>
      <c r="K25" s="3">
        <v>12.076684205184</v>
      </c>
      <c r="L25" s="3">
        <v>0.7071698913043483</v>
      </c>
      <c r="M25" s="89">
        <v>0.07032215217391308</v>
      </c>
      <c r="N25" s="89">
        <v>0.9069936956521735</v>
      </c>
      <c r="O25" s="3">
        <v>0</v>
      </c>
      <c r="P25" s="3">
        <v>0.016287347826086974</v>
      </c>
      <c r="Q25" s="3">
        <v>0.17238500000000015</v>
      </c>
      <c r="R25" s="3">
        <v>0.1415615217391304</v>
      </c>
      <c r="S25" s="3">
        <v>0.030822000000000006</v>
      </c>
      <c r="T25" s="3">
        <v>20.458978817218004</v>
      </c>
      <c r="U25" s="89">
        <v>1.6036601753340003</v>
      </c>
      <c r="V25" s="89">
        <v>1.7458235172039995</v>
      </c>
      <c r="W25" s="3">
        <v>0.0021185982199999997</v>
      </c>
      <c r="X25" s="3">
        <v>0.034192866803999994</v>
      </c>
      <c r="Y25" s="3">
        <v>0.15905900117999996</v>
      </c>
      <c r="Z25" s="3">
        <v>0.15213088936199998</v>
      </c>
      <c r="AA25" s="3">
        <v>0</v>
      </c>
      <c r="AB25" s="3">
        <v>0.082375016</v>
      </c>
      <c r="AC25" s="89">
        <v>0.4895354266999999</v>
      </c>
      <c r="AD25" s="89">
        <v>0.02363164892000001</v>
      </c>
      <c r="AE25" s="3">
        <v>1.3698999999999996E-06</v>
      </c>
      <c r="AF25" s="3">
        <v>0.005344627</v>
      </c>
      <c r="AG25" s="3">
        <v>0.010783571920000002</v>
      </c>
      <c r="AH25" s="3">
        <v>0.009731271920000003</v>
      </c>
      <c r="AI25" s="3">
        <v>0</v>
      </c>
    </row>
    <row r="26" spans="1:35" ht="12.75">
      <c r="A26" s="86">
        <v>13047</v>
      </c>
      <c r="B26" s="48" t="s">
        <v>55</v>
      </c>
      <c r="C26" s="48" t="s">
        <v>75</v>
      </c>
      <c r="D26" s="3">
        <v>0.9713237678500001</v>
      </c>
      <c r="E26" s="3">
        <v>0.3664130908833333</v>
      </c>
      <c r="F26" s="3">
        <v>3.885236185183333</v>
      </c>
      <c r="G26" s="3">
        <v>1.8109637246499999</v>
      </c>
      <c r="H26" s="3">
        <v>0.7218842342833335</v>
      </c>
      <c r="I26" s="3">
        <v>5.717403580696666</v>
      </c>
      <c r="J26" s="3">
        <v>0.8853173008499999</v>
      </c>
      <c r="K26" s="3">
        <v>4.832074308760001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11.611738287066004</v>
      </c>
      <c r="U26" s="3">
        <v>0.6242711582</v>
      </c>
      <c r="V26" s="3">
        <v>1.8110583716760005</v>
      </c>
      <c r="W26" s="3">
        <v>0.0009836315100000001</v>
      </c>
      <c r="X26" s="3">
        <v>0.013500242785999999</v>
      </c>
      <c r="Y26" s="3">
        <v>0.09642706117800003</v>
      </c>
      <c r="Z26" s="3">
        <v>0.091001009596</v>
      </c>
      <c r="AA26" s="3">
        <v>0</v>
      </c>
      <c r="AB26" s="3">
        <v>0.13718007299999996</v>
      </c>
      <c r="AC26" s="3">
        <v>1.0584467383000005</v>
      </c>
      <c r="AD26" s="3">
        <v>0.04896041780000001</v>
      </c>
      <c r="AE26" s="3">
        <v>3.0136699999999996E-06</v>
      </c>
      <c r="AF26" s="3">
        <v>0.011518620970000002</v>
      </c>
      <c r="AG26" s="3">
        <v>0.0229764178</v>
      </c>
      <c r="AH26" s="3">
        <v>0.0207036938</v>
      </c>
      <c r="AI26" s="3">
        <v>0</v>
      </c>
    </row>
    <row r="27" spans="1:35" ht="12.75">
      <c r="A27" s="86">
        <v>13049</v>
      </c>
      <c r="B27" s="48" t="s">
        <v>55</v>
      </c>
      <c r="C27" s="48" t="s">
        <v>76</v>
      </c>
      <c r="D27" s="3">
        <v>3.239970058413334</v>
      </c>
      <c r="E27" s="3">
        <v>0.11609888124666665</v>
      </c>
      <c r="F27" s="3">
        <v>0.875614025413333</v>
      </c>
      <c r="G27" s="3">
        <v>0.21480667114666668</v>
      </c>
      <c r="H27" s="3">
        <v>0.08208795491333333</v>
      </c>
      <c r="I27" s="3">
        <v>0.8792228604933335</v>
      </c>
      <c r="J27" s="3">
        <v>0.42663945908</v>
      </c>
      <c r="K27" s="3">
        <v>0.4525804097333333</v>
      </c>
      <c r="L27" s="3">
        <v>0.05978100000000006</v>
      </c>
      <c r="M27" s="3">
        <v>0.1421399999999999</v>
      </c>
      <c r="N27" s="3">
        <v>0.539560000000001</v>
      </c>
      <c r="O27" s="3">
        <v>0</v>
      </c>
      <c r="P27" s="3">
        <v>0.06928800000000003</v>
      </c>
      <c r="Q27" s="3">
        <v>0.003780799999999993</v>
      </c>
      <c r="R27" s="3">
        <v>0.0027945000000000027</v>
      </c>
      <c r="S27" s="3">
        <v>0.0009862999999999992</v>
      </c>
      <c r="T27" s="3">
        <v>2.4094135487199995</v>
      </c>
      <c r="U27" s="3">
        <v>0.11528785118999996</v>
      </c>
      <c r="V27" s="3">
        <v>0.20784469582600007</v>
      </c>
      <c r="W27" s="3">
        <v>0.0001806170759999999</v>
      </c>
      <c r="X27" s="3">
        <v>0.0024787282519999967</v>
      </c>
      <c r="Y27" s="3">
        <v>0.012271941235999999</v>
      </c>
      <c r="Z27" s="3">
        <v>0.011631459682000016</v>
      </c>
      <c r="AA27" s="3">
        <v>0</v>
      </c>
      <c r="AB27" s="3">
        <v>0.21390308099999994</v>
      </c>
      <c r="AC27" s="3">
        <v>1.6793166910000001</v>
      </c>
      <c r="AD27" s="3">
        <v>0.0671805497</v>
      </c>
      <c r="AE27" s="3">
        <v>4.931470000000001E-06</v>
      </c>
      <c r="AF27" s="3">
        <v>0.019923284950000005</v>
      </c>
      <c r="AG27" s="3">
        <v>0.03624310869999999</v>
      </c>
      <c r="AH27" s="3">
        <v>0.03263089669999998</v>
      </c>
      <c r="AI27" s="3">
        <v>0</v>
      </c>
    </row>
    <row r="28" spans="1:35" ht="12.75">
      <c r="A28" s="86">
        <v>13051</v>
      </c>
      <c r="B28" s="48" t="s">
        <v>55</v>
      </c>
      <c r="C28" s="48" t="s">
        <v>77</v>
      </c>
      <c r="D28" s="3">
        <v>5.078821057536</v>
      </c>
      <c r="E28" s="3">
        <v>2.0594882142026667</v>
      </c>
      <c r="F28" s="3">
        <v>24.726044127535996</v>
      </c>
      <c r="G28" s="3">
        <v>0.04130339753599999</v>
      </c>
      <c r="H28" s="3">
        <v>4.193054953536</v>
      </c>
      <c r="I28" s="3">
        <v>10.749218455040001</v>
      </c>
      <c r="J28" s="3">
        <v>1.8086205642026667</v>
      </c>
      <c r="K28" s="3">
        <v>8.940525710869332</v>
      </c>
      <c r="L28" s="3">
        <v>14.389138043478255</v>
      </c>
      <c r="M28" s="3">
        <v>30.710902173913027</v>
      </c>
      <c r="N28" s="3">
        <v>4.053556521739129</v>
      </c>
      <c r="O28" s="3">
        <v>0.7405188043478261</v>
      </c>
      <c r="P28" s="3">
        <v>56.453521739130466</v>
      </c>
      <c r="Q28" s="3">
        <v>2.2771343478260886</v>
      </c>
      <c r="R28" s="3">
        <v>1.628088586956522</v>
      </c>
      <c r="S28" s="3">
        <v>0.6490472826086959</v>
      </c>
      <c r="T28" s="3">
        <v>93.61630574760402</v>
      </c>
      <c r="U28" s="3">
        <v>4.909328482242003</v>
      </c>
      <c r="V28" s="3">
        <v>9.642607051393998</v>
      </c>
      <c r="W28" s="3">
        <v>0.007316099650000001</v>
      </c>
      <c r="X28" s="3">
        <v>0.09632570901999937</v>
      </c>
      <c r="Y28" s="3">
        <v>0.5243677040420002</v>
      </c>
      <c r="Z28" s="3">
        <v>0.4974783544619997</v>
      </c>
      <c r="AA28" s="3">
        <v>0</v>
      </c>
      <c r="AB28" s="3">
        <v>3.495744725000001</v>
      </c>
      <c r="AC28" s="3">
        <v>20.116324727000006</v>
      </c>
      <c r="AD28" s="3">
        <v>0.7519915666999998</v>
      </c>
      <c r="AE28" s="3">
        <v>4.6575700000000005E-06</v>
      </c>
      <c r="AF28" s="3">
        <v>2.371930389950001</v>
      </c>
      <c r="AG28" s="3">
        <v>0.8372104897000002</v>
      </c>
      <c r="AH28" s="3">
        <v>0.7718911457999998</v>
      </c>
      <c r="AI28" s="3">
        <v>0</v>
      </c>
    </row>
    <row r="29" spans="1:35" ht="12.75">
      <c r="A29" s="86">
        <v>13053</v>
      </c>
      <c r="B29" s="48" t="s">
        <v>55</v>
      </c>
      <c r="C29" s="48" t="s">
        <v>78</v>
      </c>
      <c r="D29" s="3">
        <v>0.13594018666666668</v>
      </c>
      <c r="E29" s="3">
        <v>0.007005466666666668</v>
      </c>
      <c r="F29" s="3">
        <v>1.0153341333333334</v>
      </c>
      <c r="G29" s="3">
        <v>0.05544587666666667</v>
      </c>
      <c r="H29" s="3">
        <v>0.004137486666666666</v>
      </c>
      <c r="I29" s="3">
        <v>0.353641</v>
      </c>
      <c r="J29" s="3">
        <v>0.05809033333333334</v>
      </c>
      <c r="K29" s="3">
        <v>0.29555035333333335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1.9644904614980003</v>
      </c>
      <c r="U29" s="3">
        <v>0.19361090177</v>
      </c>
      <c r="V29" s="3">
        <v>0.190513801676</v>
      </c>
      <c r="W29" s="3">
        <v>0.00023013666599999997</v>
      </c>
      <c r="X29" s="3">
        <v>0.004543601332</v>
      </c>
      <c r="Y29" s="3">
        <v>0.018613711968</v>
      </c>
      <c r="Z29" s="3">
        <v>0.017860437303999995</v>
      </c>
      <c r="AA29" s="3">
        <v>0</v>
      </c>
      <c r="AB29" s="3">
        <v>0.0012718099999999995</v>
      </c>
      <c r="AC29" s="3">
        <v>0.0086146</v>
      </c>
      <c r="AD29" s="3">
        <v>0.0003202709999999999</v>
      </c>
      <c r="AE29" s="3">
        <v>0</v>
      </c>
      <c r="AF29" s="3">
        <v>0.0015627289999999997</v>
      </c>
      <c r="AG29" s="3">
        <v>0.00039040999999999994</v>
      </c>
      <c r="AH29" s="3">
        <v>0.0003586300000000001</v>
      </c>
      <c r="AI29" s="3">
        <v>0</v>
      </c>
    </row>
    <row r="30" spans="1:35" ht="12.75">
      <c r="A30" s="86">
        <v>13055</v>
      </c>
      <c r="B30" s="48" t="s">
        <v>55</v>
      </c>
      <c r="C30" s="48" t="s">
        <v>79</v>
      </c>
      <c r="D30" s="3">
        <v>1.6256785998216667</v>
      </c>
      <c r="E30" s="3">
        <v>0.6344658084883333</v>
      </c>
      <c r="F30" s="3">
        <v>2.638935752488334</v>
      </c>
      <c r="G30" s="3">
        <v>0.5364766183883332</v>
      </c>
      <c r="H30" s="3">
        <v>1.3085242115216666</v>
      </c>
      <c r="I30" s="3">
        <v>3.938324520643333</v>
      </c>
      <c r="J30" s="3">
        <v>0.7588973348216667</v>
      </c>
      <c r="K30" s="3">
        <v>3.1794172524883333</v>
      </c>
      <c r="L30" s="3">
        <v>0.113510108695652</v>
      </c>
      <c r="M30" s="3">
        <v>2.191200000000002</v>
      </c>
      <c r="N30" s="3">
        <v>0.18722845652173897</v>
      </c>
      <c r="O30" s="3">
        <v>0</v>
      </c>
      <c r="P30" s="3">
        <v>3.9755999999999907</v>
      </c>
      <c r="Q30" s="3">
        <v>0.02177099999999999</v>
      </c>
      <c r="R30" s="3">
        <v>0.0072555999999999975</v>
      </c>
      <c r="S30" s="3">
        <v>0.014515999999999979</v>
      </c>
      <c r="T30" s="3">
        <v>8.256596177859993</v>
      </c>
      <c r="U30" s="3">
        <v>0.32564047421000003</v>
      </c>
      <c r="V30" s="3">
        <v>1.6262849841160008</v>
      </c>
      <c r="W30" s="3">
        <v>0.0006793169300000001</v>
      </c>
      <c r="X30" s="3">
        <v>0.005603318826</v>
      </c>
      <c r="Y30" s="3">
        <v>0.06686631178199996</v>
      </c>
      <c r="Z30" s="3">
        <v>0.062474747635999965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</row>
    <row r="31" spans="1:35" ht="12.75">
      <c r="A31" s="86">
        <v>13057</v>
      </c>
      <c r="B31" s="48" t="s">
        <v>55</v>
      </c>
      <c r="C31" s="85" t="s">
        <v>5</v>
      </c>
      <c r="D31" s="3">
        <v>3.2380755296839996</v>
      </c>
      <c r="E31" s="90">
        <v>0.7179174963506667</v>
      </c>
      <c r="F31" s="90">
        <v>5.534827396350666</v>
      </c>
      <c r="G31" s="3">
        <v>3.8243992830173337</v>
      </c>
      <c r="H31" s="3">
        <v>1.2655784263506669</v>
      </c>
      <c r="I31" s="3">
        <v>12.870888726035336</v>
      </c>
      <c r="J31" s="3">
        <v>2.2746497296840005</v>
      </c>
      <c r="K31" s="3">
        <v>10.596405519684</v>
      </c>
      <c r="L31" s="3">
        <v>0.6494933695652175</v>
      </c>
      <c r="M31" s="90">
        <v>0.22279358695652177</v>
      </c>
      <c r="N31" s="90">
        <v>0.13546695652173915</v>
      </c>
      <c r="O31" s="3">
        <v>0</v>
      </c>
      <c r="P31" s="3">
        <v>0.01053385217391304</v>
      </c>
      <c r="Q31" s="3">
        <v>0.012511043478260868</v>
      </c>
      <c r="R31" s="3">
        <v>0.01155889130434783</v>
      </c>
      <c r="S31" s="3">
        <v>0.0009521814130434781</v>
      </c>
      <c r="T31" s="3">
        <v>72.03825869386398</v>
      </c>
      <c r="U31" s="90">
        <v>3.318382088358</v>
      </c>
      <c r="V31" s="90">
        <v>4.4438682019419975</v>
      </c>
      <c r="W31" s="3">
        <v>0.004707187094</v>
      </c>
      <c r="X31" s="3">
        <v>0.07265895013599996</v>
      </c>
      <c r="Y31" s="3">
        <v>0.38249314309999993</v>
      </c>
      <c r="Z31" s="3">
        <v>0.36403952153999986</v>
      </c>
      <c r="AA31" s="3">
        <v>0</v>
      </c>
      <c r="AB31" s="3">
        <v>0.026654000000000008</v>
      </c>
      <c r="AC31" s="90">
        <v>0.00012493000000000004</v>
      </c>
      <c r="AD31" s="90">
        <v>0.0008446600000000001</v>
      </c>
      <c r="AE31" s="3">
        <v>0</v>
      </c>
      <c r="AF31" s="3">
        <v>0</v>
      </c>
      <c r="AG31" s="3">
        <v>0.00025589</v>
      </c>
      <c r="AH31" s="3">
        <v>0.00025589</v>
      </c>
      <c r="AI31" s="3">
        <v>0</v>
      </c>
    </row>
    <row r="32" spans="1:35" ht="12.75">
      <c r="A32" s="86">
        <v>13059</v>
      </c>
      <c r="B32" s="48" t="s">
        <v>55</v>
      </c>
      <c r="C32" s="48" t="s">
        <v>80</v>
      </c>
      <c r="D32" s="3">
        <v>0.8543618333333334</v>
      </c>
      <c r="E32" s="3">
        <v>0.943816372</v>
      </c>
      <c r="F32" s="3">
        <v>10.757228523333332</v>
      </c>
      <c r="G32" s="3">
        <v>0.9974540108666666</v>
      </c>
      <c r="H32" s="3">
        <v>2.0279421426666673</v>
      </c>
      <c r="I32" s="3">
        <v>3.9186943400000005</v>
      </c>
      <c r="J32" s="3">
        <v>0.59643102</v>
      </c>
      <c r="K32" s="3">
        <v>3.322250655666666</v>
      </c>
      <c r="L32" s="3">
        <v>0.15523728260869565</v>
      </c>
      <c r="M32" s="3">
        <v>1.80274891304348</v>
      </c>
      <c r="N32" s="3">
        <v>0.2096422826086956</v>
      </c>
      <c r="O32" s="3">
        <v>0.6691500000000005</v>
      </c>
      <c r="P32" s="3">
        <v>0.8255511956521744</v>
      </c>
      <c r="Q32" s="3">
        <v>0.14572500000000002</v>
      </c>
      <c r="R32" s="3">
        <v>0.12910782608695645</v>
      </c>
      <c r="S32" s="3">
        <v>0.01661823913043478</v>
      </c>
      <c r="T32" s="3">
        <v>28.111496923689995</v>
      </c>
      <c r="U32" s="3">
        <v>1.7466532715899992</v>
      </c>
      <c r="V32" s="3">
        <v>1.1959034541080005</v>
      </c>
      <c r="W32" s="3">
        <v>0.0023210645659999998</v>
      </c>
      <c r="X32" s="3">
        <v>0.036736776029999994</v>
      </c>
      <c r="Y32" s="3">
        <v>0.15722756173800007</v>
      </c>
      <c r="Z32" s="3">
        <v>0.15087650510199999</v>
      </c>
      <c r="AA32" s="3">
        <v>0</v>
      </c>
      <c r="AB32" s="3">
        <v>0.2380098560000001</v>
      </c>
      <c r="AC32" s="3">
        <v>0.5750911696000002</v>
      </c>
      <c r="AD32" s="3">
        <v>0.028649265900000002</v>
      </c>
      <c r="AE32" s="3">
        <v>1.6437999999999996E-06</v>
      </c>
      <c r="AF32" s="3">
        <v>0.00682488597</v>
      </c>
      <c r="AG32" s="3">
        <v>0.013860178899999994</v>
      </c>
      <c r="AH32" s="3">
        <v>0.012607134920000006</v>
      </c>
      <c r="AI32" s="3">
        <v>0</v>
      </c>
    </row>
    <row r="33" spans="1:35" ht="12.75">
      <c r="A33" s="86">
        <v>13061</v>
      </c>
      <c r="B33" s="48" t="s">
        <v>55</v>
      </c>
      <c r="C33" s="48" t="s">
        <v>81</v>
      </c>
      <c r="D33" s="3">
        <v>0.5791192000000002</v>
      </c>
      <c r="E33" s="3">
        <v>0.016247826666666666</v>
      </c>
      <c r="F33" s="3">
        <v>0.2768963333333334</v>
      </c>
      <c r="G33" s="3">
        <v>0.2255972333333334</v>
      </c>
      <c r="H33" s="3">
        <v>0.0029863399999999997</v>
      </c>
      <c r="I33" s="3">
        <v>1.9028433333333339</v>
      </c>
      <c r="J33" s="3">
        <v>0.35869066666666666</v>
      </c>
      <c r="K33" s="3">
        <v>1.5441714000000002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3.508563098166</v>
      </c>
      <c r="U33" s="3">
        <v>0.23375492865199993</v>
      </c>
      <c r="V33" s="3">
        <v>1.070264678092</v>
      </c>
      <c r="W33" s="3">
        <v>0.00038246769199999994</v>
      </c>
      <c r="X33" s="3">
        <v>0.003783594426000001</v>
      </c>
      <c r="Y33" s="3">
        <v>0.027341944899999998</v>
      </c>
      <c r="Z33" s="3">
        <v>0.025728594606000004</v>
      </c>
      <c r="AA33" s="3">
        <v>0</v>
      </c>
      <c r="AB33" s="3">
        <v>0.0017082500000000006</v>
      </c>
      <c r="AC33" s="3">
        <v>0.011497000000000004</v>
      </c>
      <c r="AD33" s="3">
        <v>0.0003915109999999998</v>
      </c>
      <c r="AE33" s="3">
        <v>0</v>
      </c>
      <c r="AF33" s="3">
        <v>0.002125242</v>
      </c>
      <c r="AG33" s="3">
        <v>0.0005205499999999999</v>
      </c>
      <c r="AH33" s="3">
        <v>0.0004890399999999998</v>
      </c>
      <c r="AI33" s="3">
        <v>0</v>
      </c>
    </row>
    <row r="34" spans="1:35" ht="12.75">
      <c r="A34" s="86">
        <v>13063</v>
      </c>
      <c r="B34" s="48" t="s">
        <v>55</v>
      </c>
      <c r="C34" s="85" t="s">
        <v>6</v>
      </c>
      <c r="D34" s="3">
        <v>1.3504925666666665</v>
      </c>
      <c r="E34" s="90">
        <v>1.0563682266666665</v>
      </c>
      <c r="F34" s="90">
        <v>8.391629353333334</v>
      </c>
      <c r="G34" s="3">
        <v>0.039620039666666676</v>
      </c>
      <c r="H34" s="3">
        <v>1.9936975036666666</v>
      </c>
      <c r="I34" s="3">
        <v>2.6910135699999995</v>
      </c>
      <c r="J34" s="3">
        <v>0.47980642</v>
      </c>
      <c r="K34" s="3">
        <v>2.2112211476666666</v>
      </c>
      <c r="L34" s="3">
        <v>0.16195184782608657</v>
      </c>
      <c r="M34" s="90">
        <v>0.3491221739130429</v>
      </c>
      <c r="N34" s="90">
        <v>1.1394999999999984</v>
      </c>
      <c r="O34" s="3">
        <v>0</v>
      </c>
      <c r="P34" s="3">
        <v>0.00012736108695652172</v>
      </c>
      <c r="Q34" s="3">
        <v>0.003111715217391301</v>
      </c>
      <c r="R34" s="3">
        <v>0.002110811956521737</v>
      </c>
      <c r="S34" s="3">
        <v>0.0010010010869565228</v>
      </c>
      <c r="T34" s="3">
        <v>45.43191782624398</v>
      </c>
      <c r="U34" s="90">
        <v>3.1038630461459995</v>
      </c>
      <c r="V34" s="90">
        <v>2.061610085199999</v>
      </c>
      <c r="W34" s="3">
        <v>0.003873258098000002</v>
      </c>
      <c r="X34" s="3">
        <v>0.06929329429599984</v>
      </c>
      <c r="Y34" s="3">
        <v>0.2845437924959988</v>
      </c>
      <c r="Z34" s="3">
        <v>0.27352855919199914</v>
      </c>
      <c r="AA34" s="3">
        <v>0</v>
      </c>
      <c r="AB34" s="3">
        <v>13.759488962999997</v>
      </c>
      <c r="AC34" s="90">
        <v>18.563641163400003</v>
      </c>
      <c r="AD34" s="90">
        <v>1.1579969938000008</v>
      </c>
      <c r="AE34" s="3">
        <v>2.739770000000001E-06</v>
      </c>
      <c r="AF34" s="3">
        <v>1.4775911269700002</v>
      </c>
      <c r="AG34" s="3">
        <v>4.772548723799999</v>
      </c>
      <c r="AH34" s="3">
        <v>4.675519349899999</v>
      </c>
      <c r="AI34" s="3">
        <v>0</v>
      </c>
    </row>
    <row r="35" spans="1:35" ht="12.75">
      <c r="A35" s="86">
        <v>13065</v>
      </c>
      <c r="B35" s="48" t="s">
        <v>55</v>
      </c>
      <c r="C35" s="48" t="s">
        <v>82</v>
      </c>
      <c r="D35" s="3">
        <v>2.1984043401043163</v>
      </c>
      <c r="E35" s="3">
        <v>0.151493347514153</v>
      </c>
      <c r="F35" s="3">
        <v>2.428201886678088</v>
      </c>
      <c r="G35" s="3">
        <v>0.05105355059885246</v>
      </c>
      <c r="H35" s="3">
        <v>0.23147015281469946</v>
      </c>
      <c r="I35" s="3">
        <v>0.6714170202336066</v>
      </c>
      <c r="J35" s="3">
        <v>0.2873961831097814</v>
      </c>
      <c r="K35" s="3">
        <v>0.38402046648683064</v>
      </c>
      <c r="L35" s="3">
        <v>0.0160070434782609</v>
      </c>
      <c r="M35" s="3">
        <v>0.019075054347826057</v>
      </c>
      <c r="N35" s="3">
        <v>0.49134999999999945</v>
      </c>
      <c r="O35" s="3">
        <v>0</v>
      </c>
      <c r="P35" s="3">
        <v>7.813132608695667E-05</v>
      </c>
      <c r="Q35" s="3">
        <v>0.0015125021739130435</v>
      </c>
      <c r="R35" s="3">
        <v>0.0013229021739130447</v>
      </c>
      <c r="S35" s="3">
        <v>0.00018958999999999992</v>
      </c>
      <c r="T35" s="3">
        <v>6.726724178057999</v>
      </c>
      <c r="U35" s="3">
        <v>0.27035155378199993</v>
      </c>
      <c r="V35" s="3">
        <v>0.9148383045699997</v>
      </c>
      <c r="W35" s="3">
        <v>0.0004854992959999999</v>
      </c>
      <c r="X35" s="3">
        <v>0.005103488574</v>
      </c>
      <c r="Y35" s="3">
        <v>0.03300812709600001</v>
      </c>
      <c r="Z35" s="3">
        <v>0.031009203274000002</v>
      </c>
      <c r="AA35" s="3">
        <v>0</v>
      </c>
      <c r="AB35" s="3">
        <v>0.09922637199999997</v>
      </c>
      <c r="AC35" s="3">
        <v>0.7778797695</v>
      </c>
      <c r="AD35" s="3">
        <v>0.03112972990000001</v>
      </c>
      <c r="AE35" s="3">
        <v>2.4657699999999998E-06</v>
      </c>
      <c r="AF35" s="3">
        <v>0.009118594970000003</v>
      </c>
      <c r="AG35" s="3">
        <v>0.016765589899999996</v>
      </c>
      <c r="AH35" s="3">
        <v>0.015123905900000005</v>
      </c>
      <c r="AI35" s="3">
        <v>0</v>
      </c>
    </row>
    <row r="36" spans="1:35" ht="12.75">
      <c r="A36" s="86">
        <v>13067</v>
      </c>
      <c r="B36" s="48" t="s">
        <v>55</v>
      </c>
      <c r="C36" s="85" t="s">
        <v>7</v>
      </c>
      <c r="D36" s="3">
        <v>4.838373333333333</v>
      </c>
      <c r="E36" s="90">
        <v>4.002033333333332</v>
      </c>
      <c r="F36" s="90">
        <v>25.657533333333333</v>
      </c>
      <c r="G36" s="3">
        <v>0.15199333333333334</v>
      </c>
      <c r="H36" s="3">
        <v>7.154240000000001</v>
      </c>
      <c r="I36" s="3">
        <v>9.178293333333333</v>
      </c>
      <c r="J36" s="3">
        <v>1.7078666666666669</v>
      </c>
      <c r="K36" s="3">
        <v>7.4705</v>
      </c>
      <c r="L36" s="3">
        <v>1.980095652173912</v>
      </c>
      <c r="M36" s="90">
        <v>11.793657608695652</v>
      </c>
      <c r="N36" s="90">
        <v>0.9181140217391298</v>
      </c>
      <c r="O36" s="3">
        <v>0.0015357847826086954</v>
      </c>
      <c r="P36" s="3">
        <v>65.01637500000002</v>
      </c>
      <c r="Q36" s="3">
        <v>2.0452713043478266</v>
      </c>
      <c r="R36" s="3">
        <v>1.2340776086956524</v>
      </c>
      <c r="S36" s="3">
        <v>0.8111904239130435</v>
      </c>
      <c r="T36" s="3">
        <v>314.05979932430597</v>
      </c>
      <c r="U36" s="90">
        <v>8.816106614771998</v>
      </c>
      <c r="V36" s="90">
        <v>14.065041972712</v>
      </c>
      <c r="W36" s="3">
        <v>0.014743103721999998</v>
      </c>
      <c r="X36" s="3">
        <v>0.17387881208199993</v>
      </c>
      <c r="Y36" s="3">
        <v>1.0694729305580004</v>
      </c>
      <c r="Z36" s="3">
        <v>1.0131667977639998</v>
      </c>
      <c r="AA36" s="3">
        <v>0</v>
      </c>
      <c r="AB36" s="3">
        <v>0.831837578</v>
      </c>
      <c r="AC36" s="90">
        <v>2.768299052000001</v>
      </c>
      <c r="AD36" s="90">
        <v>0.1305520536</v>
      </c>
      <c r="AE36" s="3">
        <v>7.123249999999997E-06</v>
      </c>
      <c r="AF36" s="3">
        <v>0.02738484795000001</v>
      </c>
      <c r="AG36" s="3">
        <v>0.0589065056</v>
      </c>
      <c r="AH36" s="3">
        <v>0.053486991600000026</v>
      </c>
      <c r="AI36" s="3">
        <v>0</v>
      </c>
    </row>
    <row r="37" spans="1:35" ht="12.75">
      <c r="A37" s="86">
        <v>13069</v>
      </c>
      <c r="B37" s="48" t="s">
        <v>55</v>
      </c>
      <c r="C37" s="48" t="s">
        <v>83</v>
      </c>
      <c r="D37" s="3">
        <v>4.890664573993334</v>
      </c>
      <c r="E37" s="3">
        <v>0.9371040839933332</v>
      </c>
      <c r="F37" s="3">
        <v>4.02980854466</v>
      </c>
      <c r="G37" s="3">
        <v>7.820416369060002</v>
      </c>
      <c r="H37" s="3">
        <v>1.8310306655600002</v>
      </c>
      <c r="I37" s="3">
        <v>7.991879164389999</v>
      </c>
      <c r="J37" s="3">
        <v>1.6872287243266668</v>
      </c>
      <c r="K37" s="3">
        <v>6.304638275326667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10.675207360611997</v>
      </c>
      <c r="U37" s="3">
        <v>0.7934746253919994</v>
      </c>
      <c r="V37" s="3">
        <v>0.60192148829</v>
      </c>
      <c r="W37" s="3">
        <v>0.0009992652320000002</v>
      </c>
      <c r="X37" s="3">
        <v>0.014971761929999999</v>
      </c>
      <c r="Y37" s="3">
        <v>0.070147580616</v>
      </c>
      <c r="Z37" s="3">
        <v>0.067429206326</v>
      </c>
      <c r="AA37" s="3">
        <v>0</v>
      </c>
      <c r="AB37" s="3">
        <v>0.136276514</v>
      </c>
      <c r="AC37" s="3">
        <v>0.7190750465000003</v>
      </c>
      <c r="AD37" s="3">
        <v>0.0302164399</v>
      </c>
      <c r="AE37" s="3">
        <v>2.19177E-06</v>
      </c>
      <c r="AF37" s="3">
        <v>0.008455339970000001</v>
      </c>
      <c r="AG37" s="3">
        <v>0.015984465899999998</v>
      </c>
      <c r="AH37" s="3">
        <v>0.014447875899999995</v>
      </c>
      <c r="AI37" s="3">
        <v>0</v>
      </c>
    </row>
    <row r="38" spans="1:35" ht="12.75">
      <c r="A38" s="86">
        <v>13071</v>
      </c>
      <c r="B38" s="48" t="s">
        <v>55</v>
      </c>
      <c r="C38" s="48" t="s">
        <v>84</v>
      </c>
      <c r="D38" s="3">
        <v>3.8280170188560216</v>
      </c>
      <c r="E38" s="3">
        <v>0.5152466112216129</v>
      </c>
      <c r="F38" s="3">
        <v>4.818483430683978</v>
      </c>
      <c r="G38" s="3">
        <v>3.6782272915441943</v>
      </c>
      <c r="H38" s="3">
        <v>0.9238111220818278</v>
      </c>
      <c r="I38" s="3">
        <v>12.993994916176344</v>
      </c>
      <c r="J38" s="3">
        <v>2.2232523500388175</v>
      </c>
      <c r="K38" s="3">
        <v>10.770771845415162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12.492768471934005</v>
      </c>
      <c r="U38" s="3">
        <v>0.9881887779460001</v>
      </c>
      <c r="V38" s="3">
        <v>2.0195017195899996</v>
      </c>
      <c r="W38" s="3">
        <v>0.001297539806</v>
      </c>
      <c r="X38" s="3">
        <v>0.019892144674</v>
      </c>
      <c r="Y38" s="3">
        <v>0.13298777936</v>
      </c>
      <c r="Z38" s="3">
        <v>0.12629079047999997</v>
      </c>
      <c r="AA38" s="3">
        <v>0</v>
      </c>
      <c r="AB38" s="3">
        <v>0.0064759000000000014</v>
      </c>
      <c r="AC38" s="3">
        <v>3.123299999999999E-05</v>
      </c>
      <c r="AD38" s="3">
        <v>0.00018767</v>
      </c>
      <c r="AE38" s="3">
        <v>0</v>
      </c>
      <c r="AF38" s="3">
        <v>0</v>
      </c>
      <c r="AG38" s="3">
        <v>6.383600000000003E-05</v>
      </c>
      <c r="AH38" s="3">
        <v>6.383600000000003E-05</v>
      </c>
      <c r="AI38" s="3">
        <v>0</v>
      </c>
    </row>
    <row r="39" spans="1:35" ht="12.75">
      <c r="A39" s="86">
        <v>13073</v>
      </c>
      <c r="B39" s="48" t="s">
        <v>55</v>
      </c>
      <c r="C39" s="48" t="s">
        <v>85</v>
      </c>
      <c r="D39" s="3">
        <v>1.4217429823719998</v>
      </c>
      <c r="E39" s="3">
        <v>0.6734175199720001</v>
      </c>
      <c r="F39" s="3">
        <v>6.801379897371999</v>
      </c>
      <c r="G39" s="3">
        <v>0.23524794467200005</v>
      </c>
      <c r="H39" s="3">
        <v>1.3606596465053333</v>
      </c>
      <c r="I39" s="3">
        <v>4.050984663753333</v>
      </c>
      <c r="J39" s="3">
        <v>0.8091512657053334</v>
      </c>
      <c r="K39" s="3">
        <v>3.241840754837737</v>
      </c>
      <c r="L39" s="3">
        <v>0.05352116304347815</v>
      </c>
      <c r="M39" s="3">
        <v>0.06587039130434792</v>
      </c>
      <c r="N39" s="3">
        <v>1.3307999999999998</v>
      </c>
      <c r="O39" s="3">
        <v>0</v>
      </c>
      <c r="P39" s="3">
        <v>0.011203010869565206</v>
      </c>
      <c r="Q39" s="3">
        <v>0</v>
      </c>
      <c r="R39" s="3">
        <v>0</v>
      </c>
      <c r="S39" s="3">
        <v>0</v>
      </c>
      <c r="T39" s="3">
        <v>37.168472097670005</v>
      </c>
      <c r="U39" s="3">
        <v>1.8949270190619996</v>
      </c>
      <c r="V39" s="3">
        <v>2.2437706639100012</v>
      </c>
      <c r="W39" s="3">
        <v>0.0026409607140000005</v>
      </c>
      <c r="X39" s="3">
        <v>0.04038161501000001</v>
      </c>
      <c r="Y39" s="3">
        <v>0.19360538408199998</v>
      </c>
      <c r="Z39" s="3">
        <v>0.18476402809200004</v>
      </c>
      <c r="AA39" s="3">
        <v>0</v>
      </c>
      <c r="AB39" s="3">
        <v>0.06844978599999998</v>
      </c>
      <c r="AC39" s="3">
        <v>0.5283148456999999</v>
      </c>
      <c r="AD39" s="3">
        <v>0.02440194592</v>
      </c>
      <c r="AE39" s="3">
        <v>1.3698999999999996E-06</v>
      </c>
      <c r="AF39" s="3">
        <v>0.00574575997</v>
      </c>
      <c r="AG39" s="3">
        <v>0.01144606192</v>
      </c>
      <c r="AH39" s="3">
        <v>0.01030964192</v>
      </c>
      <c r="AI39" s="3">
        <v>0</v>
      </c>
    </row>
    <row r="40" spans="1:35" ht="12.75">
      <c r="A40" s="86">
        <v>13075</v>
      </c>
      <c r="B40" s="48" t="s">
        <v>55</v>
      </c>
      <c r="C40" s="48" t="s">
        <v>86</v>
      </c>
      <c r="D40" s="3">
        <v>2.1784719728666664</v>
      </c>
      <c r="E40" s="3">
        <v>0.2705333522</v>
      </c>
      <c r="F40" s="3">
        <v>2.0698594815333333</v>
      </c>
      <c r="G40" s="3">
        <v>0.4996568679000001</v>
      </c>
      <c r="H40" s="3">
        <v>0.47629475870000004</v>
      </c>
      <c r="I40" s="3">
        <v>4.934825629033331</v>
      </c>
      <c r="J40" s="3">
        <v>0.9565458962</v>
      </c>
      <c r="K40" s="3">
        <v>3.9782718522000007</v>
      </c>
      <c r="L40" s="3">
        <v>0.38540054347826097</v>
      </c>
      <c r="M40" s="3">
        <v>0.2636301086956516</v>
      </c>
      <c r="N40" s="3">
        <v>0.5974998913043472</v>
      </c>
      <c r="O40" s="3">
        <v>2.7397000000000026E-05</v>
      </c>
      <c r="P40" s="3">
        <v>0.024490423913043454</v>
      </c>
      <c r="Q40" s="3">
        <v>0.7455811956521746</v>
      </c>
      <c r="R40" s="3">
        <v>0.7038330434782616</v>
      </c>
      <c r="S40" s="3">
        <v>0.04175304347826096</v>
      </c>
      <c r="T40" s="3">
        <v>4.052315665976001</v>
      </c>
      <c r="U40" s="3">
        <v>0.34733978018999967</v>
      </c>
      <c r="V40" s="3">
        <v>0.36182929387199997</v>
      </c>
      <c r="W40" s="3">
        <v>0.000426793124</v>
      </c>
      <c r="X40" s="3">
        <v>0.006629196117999999</v>
      </c>
      <c r="Y40" s="3">
        <v>0.03167920587</v>
      </c>
      <c r="Z40" s="3">
        <v>0.03042245878800001</v>
      </c>
      <c r="AA40" s="3">
        <v>0</v>
      </c>
      <c r="AB40" s="3">
        <v>0.058811010999999976</v>
      </c>
      <c r="AC40" s="3">
        <v>0.4548187837000002</v>
      </c>
      <c r="AD40" s="3">
        <v>0.01820725192</v>
      </c>
      <c r="AE40" s="3">
        <v>1.0959000000000004E-06</v>
      </c>
      <c r="AF40" s="3">
        <v>0.005328454999999998</v>
      </c>
      <c r="AG40" s="3">
        <v>0.009802781920000002</v>
      </c>
      <c r="AH40" s="3">
        <v>0.008834751919999998</v>
      </c>
      <c r="AI40" s="3">
        <v>0</v>
      </c>
    </row>
    <row r="41" spans="1:35" ht="12.75">
      <c r="A41" s="86">
        <v>13077</v>
      </c>
      <c r="B41" s="48" t="s">
        <v>55</v>
      </c>
      <c r="C41" s="85" t="s">
        <v>8</v>
      </c>
      <c r="D41" s="3">
        <v>3.1205105296843323</v>
      </c>
      <c r="E41" s="90">
        <v>0.8932314630176668</v>
      </c>
      <c r="F41" s="90">
        <v>3.405250529684333</v>
      </c>
      <c r="G41" s="3">
        <v>0.3147774630176667</v>
      </c>
      <c r="H41" s="3">
        <v>1.6932044630176664</v>
      </c>
      <c r="I41" s="3">
        <v>9.963730059369333</v>
      </c>
      <c r="J41" s="3">
        <v>1.8596188630176662</v>
      </c>
      <c r="K41" s="3">
        <v>8.103997663017667</v>
      </c>
      <c r="L41" s="3">
        <v>3.1010025326086956</v>
      </c>
      <c r="M41" s="90">
        <v>31.56484434782608</v>
      </c>
      <c r="N41" s="90">
        <v>0.5242235869565218</v>
      </c>
      <c r="O41" s="3">
        <v>0</v>
      </c>
      <c r="P41" s="3">
        <v>159.73173209380434</v>
      </c>
      <c r="Q41" s="3">
        <v>4.674919879347826</v>
      </c>
      <c r="R41" s="3">
        <v>2.7822286616304326</v>
      </c>
      <c r="S41" s="3">
        <v>1.8926760402173912</v>
      </c>
      <c r="T41" s="3">
        <v>38.67168319535</v>
      </c>
      <c r="U41" s="90">
        <v>1.688186524550001</v>
      </c>
      <c r="V41" s="90">
        <v>1.6163335667999992</v>
      </c>
      <c r="W41" s="3">
        <v>0.0024148127080000003</v>
      </c>
      <c r="X41" s="3">
        <v>0.03544224178</v>
      </c>
      <c r="Y41" s="3">
        <v>0.173407477302</v>
      </c>
      <c r="Z41" s="3">
        <v>0.16546937060999997</v>
      </c>
      <c r="AA41" s="3">
        <v>0</v>
      </c>
      <c r="AB41" s="3">
        <v>0.17061892599999998</v>
      </c>
      <c r="AC41" s="90">
        <v>1.3415822191999995</v>
      </c>
      <c r="AD41" s="90">
        <v>0.05882035180000001</v>
      </c>
      <c r="AE41" s="3">
        <v>3.561670000000001E-06</v>
      </c>
      <c r="AF41" s="3">
        <v>0.013449522969999995</v>
      </c>
      <c r="AG41" s="3">
        <v>0.026948491799999988</v>
      </c>
      <c r="AH41" s="3">
        <v>0.024317877800000002</v>
      </c>
      <c r="AI41" s="3">
        <v>0</v>
      </c>
    </row>
    <row r="42" spans="1:35" ht="12.75">
      <c r="A42" s="86">
        <v>13079</v>
      </c>
      <c r="B42" s="48" t="s">
        <v>55</v>
      </c>
      <c r="C42" s="48" t="s">
        <v>87</v>
      </c>
      <c r="D42" s="3">
        <v>1.5325470890386663</v>
      </c>
      <c r="E42" s="3">
        <v>0.070203532372</v>
      </c>
      <c r="F42" s="3">
        <v>0.8275252627053333</v>
      </c>
      <c r="G42" s="3">
        <v>0.7491788988720004</v>
      </c>
      <c r="H42" s="3">
        <v>0.048683269705333335</v>
      </c>
      <c r="I42" s="3">
        <v>1.95040719142</v>
      </c>
      <c r="J42" s="3">
        <v>0.44122691903866673</v>
      </c>
      <c r="K42" s="3">
        <v>1.509178365705333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1.9848064199319997</v>
      </c>
      <c r="U42" s="3">
        <v>0.17664459050200013</v>
      </c>
      <c r="V42" s="3">
        <v>0.154727365006</v>
      </c>
      <c r="W42" s="3">
        <v>0.00020784309399999999</v>
      </c>
      <c r="X42" s="3">
        <v>0.003971873336000001</v>
      </c>
      <c r="Y42" s="3">
        <v>0.017571259242</v>
      </c>
      <c r="Z42" s="3">
        <v>0.016848397772</v>
      </c>
      <c r="AA42" s="3">
        <v>0</v>
      </c>
      <c r="AB42" s="3">
        <v>0.021946899500000002</v>
      </c>
      <c r="AC42" s="3">
        <v>0.17224411109999996</v>
      </c>
      <c r="AD42" s="3">
        <v>0.0068712449699999964</v>
      </c>
      <c r="AE42" s="3">
        <v>5.479500000000002E-07</v>
      </c>
      <c r="AF42" s="3">
        <v>0.0020169550000000004</v>
      </c>
      <c r="AG42" s="3">
        <v>0.0037158599699999993</v>
      </c>
      <c r="AH42" s="3">
        <v>0.003337268970000001</v>
      </c>
      <c r="AI42" s="3">
        <v>0</v>
      </c>
    </row>
    <row r="43" spans="1:35" ht="12.75">
      <c r="A43" s="86">
        <v>13081</v>
      </c>
      <c r="B43" s="48" t="s">
        <v>55</v>
      </c>
      <c r="C43" s="48" t="s">
        <v>88</v>
      </c>
      <c r="D43" s="3">
        <v>1.77870367489</v>
      </c>
      <c r="E43" s="3">
        <v>0.3114582043233333</v>
      </c>
      <c r="F43" s="3">
        <v>2.81449586759</v>
      </c>
      <c r="G43" s="3">
        <v>0.8761278871966666</v>
      </c>
      <c r="H43" s="3">
        <v>0.5878633632766666</v>
      </c>
      <c r="I43" s="3">
        <v>7.457327667446667</v>
      </c>
      <c r="J43" s="3">
        <v>1.3239771992233333</v>
      </c>
      <c r="K43" s="3">
        <v>6.133351436323332</v>
      </c>
      <c r="L43" s="3">
        <v>0.3607100000000002</v>
      </c>
      <c r="M43" s="3">
        <v>0.08898600000000005</v>
      </c>
      <c r="N43" s="3">
        <v>1.1594999999999982</v>
      </c>
      <c r="O43" s="3">
        <v>0</v>
      </c>
      <c r="P43" s="3">
        <v>0.06668499999999992</v>
      </c>
      <c r="Q43" s="3">
        <v>0.18069000000000007</v>
      </c>
      <c r="R43" s="3">
        <v>0.14414000000000013</v>
      </c>
      <c r="S43" s="3">
        <v>0.036547999999999935</v>
      </c>
      <c r="T43" s="3">
        <v>7.692686246363998</v>
      </c>
      <c r="U43" s="3">
        <v>0.5478567278280002</v>
      </c>
      <c r="V43" s="3">
        <v>1.2833440104140001</v>
      </c>
      <c r="W43" s="3">
        <v>0.0007640777479999999</v>
      </c>
      <c r="X43" s="3">
        <v>0.010278788261999997</v>
      </c>
      <c r="Y43" s="3">
        <v>0.07108792215599999</v>
      </c>
      <c r="Z43" s="3">
        <v>0.06742480512000001</v>
      </c>
      <c r="AA43" s="3">
        <v>0</v>
      </c>
      <c r="AB43" s="3">
        <v>0.16465062500000002</v>
      </c>
      <c r="AC43" s="3">
        <v>1.0449429763</v>
      </c>
      <c r="AD43" s="3">
        <v>0.04283327780000001</v>
      </c>
      <c r="AE43" s="3">
        <v>3.0136699999999996E-06</v>
      </c>
      <c r="AF43" s="3">
        <v>0.012277753970000001</v>
      </c>
      <c r="AG43" s="3">
        <v>0.022851043800000005</v>
      </c>
      <c r="AH43" s="3">
        <v>0.020620073800000006</v>
      </c>
      <c r="AI43" s="3">
        <v>0</v>
      </c>
    </row>
    <row r="44" spans="1:35" ht="12.75">
      <c r="A44" s="86">
        <v>13083</v>
      </c>
      <c r="B44" s="48" t="s">
        <v>55</v>
      </c>
      <c r="C44" s="48" t="s">
        <v>89</v>
      </c>
      <c r="D44" s="3">
        <v>0.5132490000000001</v>
      </c>
      <c r="E44" s="3">
        <v>0.14578804000000004</v>
      </c>
      <c r="F44" s="3">
        <v>1.43651153</v>
      </c>
      <c r="G44" s="3">
        <v>0.9211370206666667</v>
      </c>
      <c r="H44" s="3">
        <v>0.26952905566666663</v>
      </c>
      <c r="I44" s="3">
        <v>2.654289866666667</v>
      </c>
      <c r="J44" s="3">
        <v>0.4471434</v>
      </c>
      <c r="K44" s="3">
        <v>2.20714646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2.500339931416</v>
      </c>
      <c r="U44" s="3">
        <v>0.1490728581840004</v>
      </c>
      <c r="V44" s="3">
        <v>0.11126276969800003</v>
      </c>
      <c r="W44" s="3">
        <v>0.00019772679399999996</v>
      </c>
      <c r="X44" s="3">
        <v>0.002953073006000003</v>
      </c>
      <c r="Y44" s="3">
        <v>0.012651458201999997</v>
      </c>
      <c r="Z44" s="3">
        <v>0.012164760819999995</v>
      </c>
      <c r="AA44" s="3">
        <v>0</v>
      </c>
      <c r="AB44" s="3">
        <v>0.13027502899999993</v>
      </c>
      <c r="AC44" s="3">
        <v>1.0055346243999996</v>
      </c>
      <c r="AD44" s="3">
        <v>0.0465361178</v>
      </c>
      <c r="AE44" s="3">
        <v>3.0136699999999996E-06</v>
      </c>
      <c r="AF44" s="3">
        <v>0.010947358969999996</v>
      </c>
      <c r="AG44" s="3">
        <v>0.0218238838</v>
      </c>
      <c r="AH44" s="3">
        <v>0.019656053799999997</v>
      </c>
      <c r="AI44" s="3">
        <v>0</v>
      </c>
    </row>
    <row r="45" spans="1:35" ht="12.75">
      <c r="A45" s="86">
        <v>13085</v>
      </c>
      <c r="B45" s="48" t="s">
        <v>55</v>
      </c>
      <c r="C45" s="48" t="s">
        <v>90</v>
      </c>
      <c r="D45" s="3">
        <v>1.1830173333333334</v>
      </c>
      <c r="E45" s="3">
        <v>0.11440233333333336</v>
      </c>
      <c r="F45" s="3">
        <v>1.2610826666666666</v>
      </c>
      <c r="G45" s="3">
        <v>3.18549687</v>
      </c>
      <c r="H45" s="3">
        <v>0.14174506333333334</v>
      </c>
      <c r="I45" s="3">
        <v>1.8020643333333335</v>
      </c>
      <c r="J45" s="3">
        <v>0.41978433333333337</v>
      </c>
      <c r="K45" s="3">
        <v>1.3822804133333333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13.066991119539997</v>
      </c>
      <c r="U45" s="3">
        <v>0.45682837577</v>
      </c>
      <c r="V45" s="3">
        <v>0.606850596812</v>
      </c>
      <c r="W45" s="3">
        <v>0.0006940064240000002</v>
      </c>
      <c r="X45" s="3">
        <v>0.009526399396000002</v>
      </c>
      <c r="Y45" s="3">
        <v>0.05195558518799997</v>
      </c>
      <c r="Z45" s="3">
        <v>0.04936354485399999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</row>
    <row r="46" spans="1:35" ht="12.75">
      <c r="A46" s="86">
        <v>13087</v>
      </c>
      <c r="B46" s="48" t="s">
        <v>55</v>
      </c>
      <c r="C46" s="48" t="s">
        <v>91</v>
      </c>
      <c r="D46" s="3">
        <v>7.509537055705334</v>
      </c>
      <c r="E46" s="3">
        <v>0.5795255990386666</v>
      </c>
      <c r="F46" s="3">
        <v>4.170336947038668</v>
      </c>
      <c r="G46" s="3">
        <v>0.6544565981720002</v>
      </c>
      <c r="H46" s="3">
        <v>0.9151925979053332</v>
      </c>
      <c r="I46" s="3">
        <v>8.815180544753332</v>
      </c>
      <c r="J46" s="3">
        <v>2.0885269390386663</v>
      </c>
      <c r="K46" s="3">
        <v>6.726636265705333</v>
      </c>
      <c r="L46" s="3">
        <v>0.3049119565217388</v>
      </c>
      <c r="M46" s="3">
        <v>0.4943122826086949</v>
      </c>
      <c r="N46" s="3">
        <v>0.012060130434782589</v>
      </c>
      <c r="O46" s="3">
        <v>4.764700000000004</v>
      </c>
      <c r="P46" s="3">
        <v>0.03211801086956527</v>
      </c>
      <c r="Q46" s="3">
        <v>0.8016001086956517</v>
      </c>
      <c r="R46" s="3">
        <v>0.8007602173913027</v>
      </c>
      <c r="S46" s="3">
        <v>0.0008353399999999996</v>
      </c>
      <c r="T46" s="3">
        <v>8.769080356606</v>
      </c>
      <c r="U46" s="3">
        <v>0.8206726906760001</v>
      </c>
      <c r="V46" s="3">
        <v>1.5219107639839995</v>
      </c>
      <c r="W46" s="3">
        <v>0.0010685579180000004</v>
      </c>
      <c r="X46" s="3">
        <v>0.015295929303999999</v>
      </c>
      <c r="Y46" s="3">
        <v>0.079007568688</v>
      </c>
      <c r="Z46" s="3">
        <v>0.07548209751800002</v>
      </c>
      <c r="AA46" s="3">
        <v>0</v>
      </c>
      <c r="AB46" s="3">
        <v>0.046529357100000016</v>
      </c>
      <c r="AC46" s="3">
        <v>0.2741846538</v>
      </c>
      <c r="AD46" s="3">
        <v>0.011347469949999998</v>
      </c>
      <c r="AE46" s="3">
        <v>8.219199999999998E-07</v>
      </c>
      <c r="AF46" s="3">
        <v>0.0032098779999999998</v>
      </c>
      <c r="AG46" s="3">
        <v>0.005979723950000001</v>
      </c>
      <c r="AH46" s="3">
        <v>0.005390383949999998</v>
      </c>
      <c r="AI46" s="3">
        <v>0</v>
      </c>
    </row>
    <row r="47" spans="1:35" ht="12.75">
      <c r="A47" s="86">
        <v>13089</v>
      </c>
      <c r="B47" s="48" t="s">
        <v>55</v>
      </c>
      <c r="C47" s="85" t="s">
        <v>92</v>
      </c>
      <c r="D47" s="3">
        <v>4.176159999999999</v>
      </c>
      <c r="E47" s="90">
        <v>3.9368866666666666</v>
      </c>
      <c r="F47" s="90">
        <v>122.0993333333333</v>
      </c>
      <c r="G47" s="3">
        <v>0.9098573333333334</v>
      </c>
      <c r="H47" s="3">
        <v>7.14242</v>
      </c>
      <c r="I47" s="3">
        <v>7.4398333333333335</v>
      </c>
      <c r="J47" s="3">
        <v>1.507713333333333</v>
      </c>
      <c r="K47" s="3">
        <v>5.932133333333334</v>
      </c>
      <c r="L47" s="3">
        <v>0.8261443478260869</v>
      </c>
      <c r="M47" s="90">
        <v>0.5242476086956516</v>
      </c>
      <c r="N47" s="90">
        <v>3.866978260869563</v>
      </c>
      <c r="O47" s="3">
        <v>0.0011794260869565198</v>
      </c>
      <c r="P47" s="3">
        <v>0.010821021739130425</v>
      </c>
      <c r="Q47" s="3">
        <v>0.014298282608695643</v>
      </c>
      <c r="R47" s="3">
        <v>0.013496282608695627</v>
      </c>
      <c r="S47" s="3">
        <v>0.0008019885869565213</v>
      </c>
      <c r="T47" s="3">
        <v>279.45467265444796</v>
      </c>
      <c r="U47" s="90">
        <v>7.706875763641999</v>
      </c>
      <c r="V47" s="90">
        <v>12.360296951985994</v>
      </c>
      <c r="W47" s="3">
        <v>0.012986987280000008</v>
      </c>
      <c r="X47" s="3">
        <v>0.15161621879999998</v>
      </c>
      <c r="Y47" s="3">
        <v>0.9310476842500001</v>
      </c>
      <c r="Z47" s="3">
        <v>0.8819228851019999</v>
      </c>
      <c r="AA47" s="3">
        <v>0</v>
      </c>
      <c r="AB47" s="3">
        <v>0.7612404220000001</v>
      </c>
      <c r="AC47" s="90">
        <v>1.2875099963</v>
      </c>
      <c r="AD47" s="90">
        <v>0.07631834780000002</v>
      </c>
      <c r="AE47" s="3">
        <v>3.2876699999999986E-06</v>
      </c>
      <c r="AF47" s="3">
        <v>0.012830121969999999</v>
      </c>
      <c r="AG47" s="3">
        <v>0.02855171779999999</v>
      </c>
      <c r="AH47" s="3">
        <v>0.0259971878</v>
      </c>
      <c r="AI47" s="3">
        <v>0</v>
      </c>
    </row>
    <row r="48" spans="1:35" ht="12.75">
      <c r="A48" s="86">
        <v>13091</v>
      </c>
      <c r="B48" s="48" t="s">
        <v>55</v>
      </c>
      <c r="C48" s="48" t="s">
        <v>93</v>
      </c>
      <c r="D48" s="3">
        <v>3.759830545781366</v>
      </c>
      <c r="E48" s="3">
        <v>0.17410025239885252</v>
      </c>
      <c r="F48" s="3">
        <v>1.9114228615190714</v>
      </c>
      <c r="G48" s="3">
        <v>0.7375224987409291</v>
      </c>
      <c r="H48" s="3">
        <v>0.14439413392672132</v>
      </c>
      <c r="I48" s="3">
        <v>4.369694705873497</v>
      </c>
      <c r="J48" s="3">
        <v>0.9860243334589618</v>
      </c>
      <c r="K48" s="3">
        <v>3.3836759448851916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3.931948233416001</v>
      </c>
      <c r="U48" s="3">
        <v>0.3737686620359999</v>
      </c>
      <c r="V48" s="3">
        <v>0.30182520862800005</v>
      </c>
      <c r="W48" s="3">
        <v>0.0004207700640000001</v>
      </c>
      <c r="X48" s="3">
        <v>0.008152530358</v>
      </c>
      <c r="Y48" s="3">
        <v>0.035830760362</v>
      </c>
      <c r="Z48" s="3">
        <v>0.03445372518</v>
      </c>
      <c r="AA48" s="3">
        <v>0</v>
      </c>
      <c r="AB48" s="3">
        <v>0.0426196897</v>
      </c>
      <c r="AC48" s="3">
        <v>0.08693867755</v>
      </c>
      <c r="AD48" s="3">
        <v>0.004463305969999999</v>
      </c>
      <c r="AE48" s="3">
        <v>2.7396999999999996E-07</v>
      </c>
      <c r="AF48" s="3">
        <v>0.0010498824000000002</v>
      </c>
      <c r="AG48" s="3">
        <v>0.0021784079700000003</v>
      </c>
      <c r="AH48" s="3">
        <v>0.0020096380000000002</v>
      </c>
      <c r="AI48" s="3">
        <v>0</v>
      </c>
    </row>
    <row r="49" spans="1:35" ht="12.75">
      <c r="A49" s="86">
        <v>13093</v>
      </c>
      <c r="B49" s="48" t="s">
        <v>55</v>
      </c>
      <c r="C49" s="48" t="s">
        <v>94</v>
      </c>
      <c r="D49" s="3">
        <v>1.6323646748900003</v>
      </c>
      <c r="E49" s="3">
        <v>0.26909483488999997</v>
      </c>
      <c r="F49" s="3">
        <v>1.26363295489</v>
      </c>
      <c r="G49" s="3">
        <v>2.5348950335566656</v>
      </c>
      <c r="H49" s="3">
        <v>0.50673355289</v>
      </c>
      <c r="I49" s="3">
        <v>8.837971006446667</v>
      </c>
      <c r="J49" s="3">
        <v>1.699403751556667</v>
      </c>
      <c r="K49" s="3">
        <v>7.138577154890001</v>
      </c>
      <c r="L49" s="3">
        <v>0.009647616304347812</v>
      </c>
      <c r="M49" s="3">
        <v>0.006518270652173907</v>
      </c>
      <c r="N49" s="3">
        <v>0.16733999999999974</v>
      </c>
      <c r="O49" s="3">
        <v>0</v>
      </c>
      <c r="P49" s="3">
        <v>0.0005360453260869563</v>
      </c>
      <c r="Q49" s="3">
        <v>0.08357801086956532</v>
      </c>
      <c r="R49" s="3">
        <v>0.08148900000000014</v>
      </c>
      <c r="S49" s="3">
        <v>0.0020894032608695635</v>
      </c>
      <c r="T49" s="3">
        <v>8.061717167086</v>
      </c>
      <c r="U49" s="3">
        <v>0.681047852358</v>
      </c>
      <c r="V49" s="3">
        <v>1.1631303818980006</v>
      </c>
      <c r="W49" s="3">
        <v>0.0008230203299999997</v>
      </c>
      <c r="X49" s="3">
        <v>0.013519891524</v>
      </c>
      <c r="Y49" s="3">
        <v>0.08876333069400003</v>
      </c>
      <c r="Z49" s="3">
        <v>0.08450165026799997</v>
      </c>
      <c r="AA49" s="3">
        <v>0</v>
      </c>
      <c r="AB49" s="3">
        <v>0.09551171000000001</v>
      </c>
      <c r="AC49" s="3">
        <v>0.7498981254999998</v>
      </c>
      <c r="AD49" s="3">
        <v>0.03001970990000001</v>
      </c>
      <c r="AE49" s="3">
        <v>2.19177E-06</v>
      </c>
      <c r="AF49" s="3">
        <v>0.00878707697</v>
      </c>
      <c r="AG49" s="3">
        <v>0.01616698989999999</v>
      </c>
      <c r="AH49" s="3">
        <v>0.014567845899999994</v>
      </c>
      <c r="AI49" s="3">
        <v>0</v>
      </c>
    </row>
    <row r="50" spans="1:35" ht="12.75">
      <c r="A50" s="86">
        <v>13095</v>
      </c>
      <c r="B50" s="48" t="s">
        <v>55</v>
      </c>
      <c r="C50" s="48" t="s">
        <v>95</v>
      </c>
      <c r="D50" s="3">
        <v>5.0784790015566665</v>
      </c>
      <c r="E50" s="3">
        <v>1.1936975305233333</v>
      </c>
      <c r="F50" s="3">
        <v>10.414750537556667</v>
      </c>
      <c r="G50" s="3">
        <v>0.45740986199</v>
      </c>
      <c r="H50" s="3">
        <v>2.3978135283233333</v>
      </c>
      <c r="I50" s="3">
        <v>4.923251071446667</v>
      </c>
      <c r="J50" s="3">
        <v>1.1585658782233332</v>
      </c>
      <c r="K50" s="3">
        <v>3.7647001948566663</v>
      </c>
      <c r="L50" s="3">
        <v>5.723839130434784</v>
      </c>
      <c r="M50" s="3">
        <v>13.324564130434783</v>
      </c>
      <c r="N50" s="3">
        <v>1.0460600326086962</v>
      </c>
      <c r="O50" s="3">
        <v>0.12562117391304353</v>
      </c>
      <c r="P50" s="3">
        <v>30.009789130434783</v>
      </c>
      <c r="Q50" s="3">
        <v>0.6911607608695653</v>
      </c>
      <c r="R50" s="3">
        <v>0.3914221739130436</v>
      </c>
      <c r="S50" s="3">
        <v>0.2997314565217391</v>
      </c>
      <c r="T50" s="3">
        <v>28.69202950168199</v>
      </c>
      <c r="U50" s="3">
        <v>1.0867298646599999</v>
      </c>
      <c r="V50" s="3">
        <v>1.9780823433980006</v>
      </c>
      <c r="W50" s="3">
        <v>0.0017774925819999993</v>
      </c>
      <c r="X50" s="3">
        <v>0.019608630608000006</v>
      </c>
      <c r="Y50" s="3">
        <v>0.11949097646799998</v>
      </c>
      <c r="Z50" s="3">
        <v>0.11334144224399997</v>
      </c>
      <c r="AA50" s="3">
        <v>0</v>
      </c>
      <c r="AB50" s="3">
        <v>0.35099244969999993</v>
      </c>
      <c r="AC50" s="3">
        <v>0.08944856755000001</v>
      </c>
      <c r="AD50" s="3">
        <v>0.017273653969999993</v>
      </c>
      <c r="AE50" s="3">
        <v>2.7396999999999996E-07</v>
      </c>
      <c r="AF50" s="3">
        <v>0.0012454094</v>
      </c>
      <c r="AG50" s="3">
        <v>0.003664631969999999</v>
      </c>
      <c r="AH50" s="3">
        <v>0.003443271999999999</v>
      </c>
      <c r="AI50" s="3">
        <v>0</v>
      </c>
    </row>
    <row r="51" spans="1:35" ht="12.75">
      <c r="A51" s="86">
        <v>13097</v>
      </c>
      <c r="B51" s="48" t="s">
        <v>55</v>
      </c>
      <c r="C51" s="85" t="s">
        <v>10</v>
      </c>
      <c r="D51" s="3">
        <v>1.18288119</v>
      </c>
      <c r="E51" s="90">
        <v>0.4757171439</v>
      </c>
      <c r="F51" s="90">
        <v>3.4327506606666676</v>
      </c>
      <c r="G51" s="3">
        <v>0.13683393266666666</v>
      </c>
      <c r="H51" s="3">
        <v>0.8682993591666666</v>
      </c>
      <c r="I51" s="3">
        <v>2.992905320666667</v>
      </c>
      <c r="J51" s="3">
        <v>0.6214266556666669</v>
      </c>
      <c r="K51" s="3">
        <v>2.3714746647333342</v>
      </c>
      <c r="L51" s="3">
        <v>0.04776301086956524</v>
      </c>
      <c r="M51" s="90">
        <v>0.0628262065217392</v>
      </c>
      <c r="N51" s="90">
        <v>0.08810182608695662</v>
      </c>
      <c r="O51" s="3">
        <v>0</v>
      </c>
      <c r="P51" s="3">
        <v>0.03558201086956513</v>
      </c>
      <c r="Q51" s="3">
        <v>0.003609067391304342</v>
      </c>
      <c r="R51" s="3">
        <v>0.0013903217391304332</v>
      </c>
      <c r="S51" s="3">
        <v>0.00221874565217391</v>
      </c>
      <c r="T51" s="3">
        <v>20.329037852128</v>
      </c>
      <c r="U51" s="90">
        <v>1.2101207814960002</v>
      </c>
      <c r="V51" s="90">
        <v>0.8870472484280001</v>
      </c>
      <c r="W51" s="3">
        <v>0.0015881866300000002</v>
      </c>
      <c r="X51" s="3">
        <v>0.026027435892</v>
      </c>
      <c r="Y51" s="3">
        <v>0.11027708226000003</v>
      </c>
      <c r="Z51" s="3">
        <v>0.10586725810200003</v>
      </c>
      <c r="AA51" s="3">
        <v>0</v>
      </c>
      <c r="AB51" s="3">
        <v>0.05778342100000001</v>
      </c>
      <c r="AC51" s="90">
        <v>0.4907835357000001</v>
      </c>
      <c r="AD51" s="90">
        <v>0.021140457920000005</v>
      </c>
      <c r="AE51" s="3">
        <v>1.0959000000000004E-06</v>
      </c>
      <c r="AF51" s="3">
        <v>0.004929587</v>
      </c>
      <c r="AG51" s="3">
        <v>0.00975891192</v>
      </c>
      <c r="AH51" s="3">
        <v>0.008811741920000003</v>
      </c>
      <c r="AI51" s="3">
        <v>0</v>
      </c>
    </row>
    <row r="52" spans="1:35" ht="12.75">
      <c r="A52" s="86">
        <v>13099</v>
      </c>
      <c r="B52" s="48" t="s">
        <v>55</v>
      </c>
      <c r="C52" s="48" t="s">
        <v>96</v>
      </c>
      <c r="D52" s="3">
        <v>2.8464636807799995</v>
      </c>
      <c r="E52" s="3">
        <v>0.21189638519999998</v>
      </c>
      <c r="F52" s="3">
        <v>1.3473957205466667</v>
      </c>
      <c r="G52" s="3">
        <v>1.0859473169766667</v>
      </c>
      <c r="H52" s="3">
        <v>0.3287126838233333</v>
      </c>
      <c r="I52" s="3">
        <v>5.428364764983333</v>
      </c>
      <c r="J52" s="3">
        <v>1.1606463834133334</v>
      </c>
      <c r="K52" s="3">
        <v>4.267719483099999</v>
      </c>
      <c r="L52" s="3">
        <v>4.9386760869565265</v>
      </c>
      <c r="M52" s="3">
        <v>9.525327173913052</v>
      </c>
      <c r="N52" s="3">
        <v>2.1473021739130447</v>
      </c>
      <c r="O52" s="3">
        <v>0.07085200000000011</v>
      </c>
      <c r="P52" s="3">
        <v>18.78700000000002</v>
      </c>
      <c r="Q52" s="3">
        <v>1.2439032608695626</v>
      </c>
      <c r="R52" s="3">
        <v>0.963313260869567</v>
      </c>
      <c r="S52" s="3">
        <v>0.2806199999999998</v>
      </c>
      <c r="T52" s="3">
        <v>3.629173179368001</v>
      </c>
      <c r="U52" s="3">
        <v>0.518598522036</v>
      </c>
      <c r="V52" s="3">
        <v>0.3942730791259998</v>
      </c>
      <c r="W52" s="3">
        <v>0.0005512441839999999</v>
      </c>
      <c r="X52" s="3">
        <v>0.010344896198000001</v>
      </c>
      <c r="Y52" s="3">
        <v>0.04844248119600001</v>
      </c>
      <c r="Z52" s="3">
        <v>0.04666882062599999</v>
      </c>
      <c r="AA52" s="3">
        <v>0</v>
      </c>
      <c r="AB52" s="3">
        <v>0.032303369199999994</v>
      </c>
      <c r="AC52" s="3">
        <v>0.2536694547999999</v>
      </c>
      <c r="AD52" s="3">
        <v>0.010147666949999998</v>
      </c>
      <c r="AE52" s="3">
        <v>8.219199999999998E-07</v>
      </c>
      <c r="AF52" s="3">
        <v>0.0029704080000000003</v>
      </c>
      <c r="AG52" s="3">
        <v>0.00546736795</v>
      </c>
      <c r="AH52" s="3">
        <v>0.004920013969999999</v>
      </c>
      <c r="AI52" s="3">
        <v>0</v>
      </c>
    </row>
    <row r="53" spans="1:35" ht="12.75">
      <c r="A53" s="86">
        <v>13101</v>
      </c>
      <c r="B53" s="48" t="s">
        <v>55</v>
      </c>
      <c r="C53" s="48" t="s">
        <v>97</v>
      </c>
      <c r="D53" s="3">
        <v>2.4651168831133328</v>
      </c>
      <c r="E53" s="3">
        <v>0.06036459744666667</v>
      </c>
      <c r="F53" s="3">
        <v>0.33989787644666664</v>
      </c>
      <c r="G53" s="3">
        <v>0.1861835605466667</v>
      </c>
      <c r="H53" s="3">
        <v>0.00748711908</v>
      </c>
      <c r="I53" s="3">
        <v>0.49240619289333326</v>
      </c>
      <c r="J53" s="3">
        <v>0.28672223311333345</v>
      </c>
      <c r="K53" s="3">
        <v>0.20568508078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2.832397839904</v>
      </c>
      <c r="U53" s="3">
        <v>0.1967372860140001</v>
      </c>
      <c r="V53" s="3">
        <v>0.837438815698</v>
      </c>
      <c r="W53" s="3">
        <v>0.000323832302</v>
      </c>
      <c r="X53" s="3">
        <v>0.003647773939999999</v>
      </c>
      <c r="Y53" s="3">
        <v>0.023444701423999993</v>
      </c>
      <c r="Z53" s="3">
        <v>0.022044004952</v>
      </c>
      <c r="AA53" s="3">
        <v>0</v>
      </c>
      <c r="AB53" s="3">
        <v>0.071496382</v>
      </c>
      <c r="AC53" s="3">
        <v>0.5611739626</v>
      </c>
      <c r="AD53" s="3">
        <v>0.02246136589999999</v>
      </c>
      <c r="AE53" s="3">
        <v>1.6437999999999996E-06</v>
      </c>
      <c r="AF53" s="3">
        <v>0.006576725970000002</v>
      </c>
      <c r="AG53" s="3">
        <v>0.01208805192</v>
      </c>
      <c r="AH53" s="3">
        <v>0.010909381919999997</v>
      </c>
      <c r="AI53" s="3">
        <v>0</v>
      </c>
    </row>
    <row r="54" spans="1:35" ht="12.75">
      <c r="A54" s="86">
        <v>13103</v>
      </c>
      <c r="B54" s="48" t="s">
        <v>55</v>
      </c>
      <c r="C54" s="48" t="s">
        <v>98</v>
      </c>
      <c r="D54" s="3">
        <v>5.552895629421804</v>
      </c>
      <c r="E54" s="3">
        <v>0.40570126196278694</v>
      </c>
      <c r="F54" s="3">
        <v>2.4555188627824593</v>
      </c>
      <c r="G54" s="3">
        <v>0.3135221384436611</v>
      </c>
      <c r="H54" s="3">
        <v>0.5515751023343716</v>
      </c>
      <c r="I54" s="3">
        <v>4.6348187462494534</v>
      </c>
      <c r="J54" s="3">
        <v>1.236678617017432</v>
      </c>
      <c r="K54" s="3">
        <v>3.398139718454044</v>
      </c>
      <c r="L54" s="3">
        <v>21.33475652173913</v>
      </c>
      <c r="M54" s="3">
        <v>13.074629347826086</v>
      </c>
      <c r="N54" s="3">
        <v>4.062244326086958</v>
      </c>
      <c r="O54" s="3">
        <v>0.19442891304347815</v>
      </c>
      <c r="P54" s="3">
        <v>29.211723913043468</v>
      </c>
      <c r="Q54" s="3">
        <v>3.120234239130436</v>
      </c>
      <c r="R54" s="3">
        <v>2.9917727173913042</v>
      </c>
      <c r="S54" s="3">
        <v>0.12847763043478266</v>
      </c>
      <c r="T54" s="3">
        <v>15.749368714605998</v>
      </c>
      <c r="U54" s="3">
        <v>2.6544214420840007</v>
      </c>
      <c r="V54" s="3">
        <v>2.2522746307200006</v>
      </c>
      <c r="W54" s="3">
        <v>0.003022584852000001</v>
      </c>
      <c r="X54" s="3">
        <v>0.06304466171200002</v>
      </c>
      <c r="Y54" s="3">
        <v>0.2769815933200001</v>
      </c>
      <c r="Z54" s="3">
        <v>0.265484473406</v>
      </c>
      <c r="AA54" s="3">
        <v>0</v>
      </c>
      <c r="AB54" s="3">
        <v>0.13003685499999998</v>
      </c>
      <c r="AC54" s="3">
        <v>1.0045639504</v>
      </c>
      <c r="AD54" s="3">
        <v>0.04624918379999999</v>
      </c>
      <c r="AE54" s="3">
        <v>3.0136699999999996E-06</v>
      </c>
      <c r="AF54" s="3">
        <v>0.010965534969999998</v>
      </c>
      <c r="AG54" s="3">
        <v>0.021780313800000003</v>
      </c>
      <c r="AH54" s="3">
        <v>0.019654623799999996</v>
      </c>
      <c r="AI54" s="3">
        <v>0</v>
      </c>
    </row>
    <row r="55" spans="1:35" ht="12.75">
      <c r="A55" s="86">
        <v>13105</v>
      </c>
      <c r="B55" s="48" t="s">
        <v>55</v>
      </c>
      <c r="C55" s="48" t="s">
        <v>99</v>
      </c>
      <c r="D55" s="3">
        <v>2.1692556629900004</v>
      </c>
      <c r="E55" s="3">
        <v>0.4129674996566666</v>
      </c>
      <c r="F55" s="3">
        <v>1.9062127629899999</v>
      </c>
      <c r="G55" s="3">
        <v>2.095108243656667</v>
      </c>
      <c r="H55" s="3">
        <v>0.8081571516566666</v>
      </c>
      <c r="I55" s="3">
        <v>3.7676343493799997</v>
      </c>
      <c r="J55" s="3">
        <v>0.7325673029900001</v>
      </c>
      <c r="K55" s="3">
        <v>3.0350513259900005</v>
      </c>
      <c r="L55" s="3">
        <v>0.5038588043478264</v>
      </c>
      <c r="M55" s="3">
        <v>0.19319673913043492</v>
      </c>
      <c r="N55" s="3">
        <v>0.014467054347826086</v>
      </c>
      <c r="O55" s="3">
        <v>0</v>
      </c>
      <c r="P55" s="3">
        <v>0.004208152173913048</v>
      </c>
      <c r="Q55" s="3">
        <v>0.03999174999999999</v>
      </c>
      <c r="R55" s="3">
        <v>0.0388245652173913</v>
      </c>
      <c r="S55" s="3">
        <v>0.001167181956521739</v>
      </c>
      <c r="T55" s="3">
        <v>7.788881974909997</v>
      </c>
      <c r="U55" s="3">
        <v>0.3400878431060001</v>
      </c>
      <c r="V55" s="3">
        <v>1.201514254814</v>
      </c>
      <c r="W55" s="3">
        <v>0.0006201678000000001</v>
      </c>
      <c r="X55" s="3">
        <v>0.0057692551959999975</v>
      </c>
      <c r="Y55" s="3">
        <v>0.04960546663799999</v>
      </c>
      <c r="Z55" s="3">
        <v>0.04660895761599997</v>
      </c>
      <c r="AA55" s="3">
        <v>0</v>
      </c>
      <c r="AB55" s="3">
        <v>0.07285251599999999</v>
      </c>
      <c r="AC55" s="3">
        <v>0.4843265867</v>
      </c>
      <c r="AD55" s="3">
        <v>0.019714470920000005</v>
      </c>
      <c r="AE55" s="3">
        <v>1.3698999999999996E-06</v>
      </c>
      <c r="AF55" s="3">
        <v>0.005673673</v>
      </c>
      <c r="AG55" s="3">
        <v>0.010507367920000002</v>
      </c>
      <c r="AH55" s="3">
        <v>0.009476167919999999</v>
      </c>
      <c r="AI55" s="3">
        <v>0</v>
      </c>
    </row>
    <row r="56" spans="1:35" ht="12.75">
      <c r="A56" s="86">
        <v>13107</v>
      </c>
      <c r="B56" s="48" t="s">
        <v>55</v>
      </c>
      <c r="C56" s="48" t="s">
        <v>100</v>
      </c>
      <c r="D56" s="3">
        <v>3.1716426151099997</v>
      </c>
      <c r="E56" s="3">
        <v>0.34875515580999994</v>
      </c>
      <c r="F56" s="3">
        <v>2.7128938151099997</v>
      </c>
      <c r="G56" s="3">
        <v>0.8749391013766669</v>
      </c>
      <c r="H56" s="3">
        <v>0.6120647899433334</v>
      </c>
      <c r="I56" s="3">
        <v>4.251638006216667</v>
      </c>
      <c r="J56" s="3">
        <v>0.9507961551099998</v>
      </c>
      <c r="K56" s="3">
        <v>3.3008584484766668</v>
      </c>
      <c r="L56" s="3">
        <v>0.0099726</v>
      </c>
      <c r="M56" s="3">
        <v>0.047451999999999925</v>
      </c>
      <c r="N56" s="3">
        <v>0.6481199999999991</v>
      </c>
      <c r="O56" s="3">
        <v>0</v>
      </c>
      <c r="P56" s="3">
        <v>0.00029944999999999977</v>
      </c>
      <c r="Q56" s="3">
        <v>0.003506799999999997</v>
      </c>
      <c r="R56" s="3">
        <v>0.003506799999999997</v>
      </c>
      <c r="S56" s="3">
        <v>0</v>
      </c>
      <c r="T56" s="3">
        <v>4.970279251817997</v>
      </c>
      <c r="U56" s="3">
        <v>0.45641658915000005</v>
      </c>
      <c r="V56" s="3">
        <v>0.416488380868</v>
      </c>
      <c r="W56" s="3">
        <v>0.000562711724</v>
      </c>
      <c r="X56" s="3">
        <v>0.009052253049999997</v>
      </c>
      <c r="Y56" s="3">
        <v>0.04097847054800001</v>
      </c>
      <c r="Z56" s="3">
        <v>0.039364334452</v>
      </c>
      <c r="AA56" s="3">
        <v>0</v>
      </c>
      <c r="AB56" s="3">
        <v>0.012012999999999998</v>
      </c>
      <c r="AC56" s="3">
        <v>3.123299999999999E-05</v>
      </c>
      <c r="AD56" s="3">
        <v>0.00037534</v>
      </c>
      <c r="AE56" s="3">
        <v>0</v>
      </c>
      <c r="AF56" s="3">
        <v>0</v>
      </c>
      <c r="AG56" s="3">
        <v>6.383600000000003E-05</v>
      </c>
      <c r="AH56" s="3">
        <v>6.383600000000003E-05</v>
      </c>
      <c r="AI56" s="3">
        <v>0</v>
      </c>
    </row>
    <row r="57" spans="1:35" ht="12.75">
      <c r="A57" s="86">
        <v>13109</v>
      </c>
      <c r="B57" s="48" t="s">
        <v>55</v>
      </c>
      <c r="C57" s="48" t="s">
        <v>101</v>
      </c>
      <c r="D57" s="3">
        <v>3.92195200306133</v>
      </c>
      <c r="E57" s="3">
        <v>0.3037111580613334</v>
      </c>
      <c r="F57" s="3">
        <v>1.2672333080613334</v>
      </c>
      <c r="G57" s="3">
        <v>1.5631923186946666</v>
      </c>
      <c r="H57" s="3">
        <v>0.4929651130279999</v>
      </c>
      <c r="I57" s="3">
        <v>3.3532384164199995</v>
      </c>
      <c r="J57" s="3">
        <v>0.8103529827279996</v>
      </c>
      <c r="K57" s="3">
        <v>2.5428827002639998</v>
      </c>
      <c r="L57" s="3">
        <v>0.4299500000000002</v>
      </c>
      <c r="M57" s="3">
        <v>0.20142000000000007</v>
      </c>
      <c r="N57" s="3">
        <v>0.6518599999999993</v>
      </c>
      <c r="O57" s="3">
        <v>0</v>
      </c>
      <c r="P57" s="3">
        <v>0.017314999999999983</v>
      </c>
      <c r="Q57" s="3">
        <v>0.10103999999999998</v>
      </c>
      <c r="R57" s="3">
        <v>0.029040999999999997</v>
      </c>
      <c r="S57" s="3">
        <v>0.07200000000000005</v>
      </c>
      <c r="T57" s="3">
        <v>2.5875941912680003</v>
      </c>
      <c r="U57" s="3">
        <v>0.17092066931400002</v>
      </c>
      <c r="V57" s="3">
        <v>0.19330441628199999</v>
      </c>
      <c r="W57" s="3">
        <v>0.00023528165199999991</v>
      </c>
      <c r="X57" s="3">
        <v>0.0030719527240000003</v>
      </c>
      <c r="Y57" s="3">
        <v>0.01472446668</v>
      </c>
      <c r="Z57" s="3">
        <v>0.014106908530000002</v>
      </c>
      <c r="AA57" s="3">
        <v>0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  <c r="AH57" s="3">
        <v>0</v>
      </c>
      <c r="AI57" s="3">
        <v>0</v>
      </c>
    </row>
    <row r="58" spans="1:35" ht="12.75">
      <c r="A58" s="86">
        <v>13111</v>
      </c>
      <c r="B58" s="48" t="s">
        <v>55</v>
      </c>
      <c r="C58" s="48" t="s">
        <v>102</v>
      </c>
      <c r="D58" s="3">
        <v>0.9435493333333334</v>
      </c>
      <c r="E58" s="3">
        <v>0.16511376666666666</v>
      </c>
      <c r="F58" s="3">
        <v>1.5775123333333334</v>
      </c>
      <c r="G58" s="3">
        <v>1.2161238133333336</v>
      </c>
      <c r="H58" s="3">
        <v>0.27941972333333337</v>
      </c>
      <c r="I58" s="3">
        <v>2.3335199999999996</v>
      </c>
      <c r="J58" s="3">
        <v>0.47790333333333346</v>
      </c>
      <c r="K58" s="3">
        <v>1.8556255666666666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6.544683156438001</v>
      </c>
      <c r="U58" s="3">
        <v>0.5657929903120001</v>
      </c>
      <c r="V58" s="3">
        <v>1.2034094465399998</v>
      </c>
      <c r="W58" s="3">
        <v>0.0007705418699999999</v>
      </c>
      <c r="X58" s="3">
        <v>0.012747394865999998</v>
      </c>
      <c r="Y58" s="3">
        <v>0.07209296215799997</v>
      </c>
      <c r="Z58" s="3">
        <v>0.068440982844</v>
      </c>
      <c r="AA58" s="3">
        <v>0</v>
      </c>
      <c r="AB58" s="3">
        <v>0.003970429900000001</v>
      </c>
      <c r="AC58" s="3">
        <v>0.03114687386999999</v>
      </c>
      <c r="AD58" s="3">
        <v>0.0012161793999999999</v>
      </c>
      <c r="AE58" s="3">
        <v>0</v>
      </c>
      <c r="AF58" s="3">
        <v>0.0003638317999999999</v>
      </c>
      <c r="AG58" s="3">
        <v>0.000662193</v>
      </c>
      <c r="AH58" s="3">
        <v>0.000598905</v>
      </c>
      <c r="AI58" s="3">
        <v>0</v>
      </c>
    </row>
    <row r="59" spans="1:35" ht="12.75">
      <c r="A59" s="86">
        <v>13113</v>
      </c>
      <c r="B59" s="48" t="s">
        <v>55</v>
      </c>
      <c r="C59" s="85" t="s">
        <v>11</v>
      </c>
      <c r="D59" s="3">
        <v>2.2850496666666666</v>
      </c>
      <c r="E59" s="90">
        <v>0.7728826999999998</v>
      </c>
      <c r="F59" s="90">
        <v>4.253552766666665</v>
      </c>
      <c r="G59" s="3">
        <v>0.12911737466666665</v>
      </c>
      <c r="H59" s="3">
        <v>1.4427519730000002</v>
      </c>
      <c r="I59" s="3">
        <v>11.856649299999997</v>
      </c>
      <c r="J59" s="3">
        <v>1.8549096999999999</v>
      </c>
      <c r="K59" s="3">
        <v>10.001692962333333</v>
      </c>
      <c r="L59" s="3">
        <v>0</v>
      </c>
      <c r="M59" s="90">
        <v>0</v>
      </c>
      <c r="N59" s="90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31.25335279524001</v>
      </c>
      <c r="U59" s="90">
        <v>1.610664207854</v>
      </c>
      <c r="V59" s="90">
        <v>1.294081062092</v>
      </c>
      <c r="W59" s="3">
        <v>0.0021940128140000006</v>
      </c>
      <c r="X59" s="3">
        <v>0.033969218826</v>
      </c>
      <c r="Y59" s="3">
        <v>0.152809901434</v>
      </c>
      <c r="Z59" s="3">
        <v>0.146356968268</v>
      </c>
      <c r="AA59" s="3">
        <v>0</v>
      </c>
      <c r="AB59" s="3">
        <v>0.36303193699999997</v>
      </c>
      <c r="AC59" s="90">
        <v>0.3490209658</v>
      </c>
      <c r="AD59" s="90">
        <v>0.026782623949999987</v>
      </c>
      <c r="AE59" s="3">
        <v>8.219199999999998E-07</v>
      </c>
      <c r="AF59" s="3">
        <v>0.0037410829999999996</v>
      </c>
      <c r="AG59" s="3">
        <v>0.00965989495</v>
      </c>
      <c r="AH59" s="3">
        <v>0.00893330495</v>
      </c>
      <c r="AI59" s="3">
        <v>0</v>
      </c>
    </row>
    <row r="60" spans="1:35" ht="12.75">
      <c r="A60" s="86">
        <v>13115</v>
      </c>
      <c r="B60" s="48" t="s">
        <v>55</v>
      </c>
      <c r="C60" s="48" t="s">
        <v>103</v>
      </c>
      <c r="D60" s="3">
        <v>2.5145969315044034</v>
      </c>
      <c r="E60" s="3">
        <v>1.2909047648377365</v>
      </c>
      <c r="F60" s="3">
        <v>10.497808264837737</v>
      </c>
      <c r="G60" s="3">
        <v>2.166633484837737</v>
      </c>
      <c r="H60" s="3">
        <v>2.5829635648377374</v>
      </c>
      <c r="I60" s="3">
        <v>7.729831863018133</v>
      </c>
      <c r="J60" s="3">
        <v>1.4396732648377364</v>
      </c>
      <c r="K60" s="3">
        <v>6.29015159817107</v>
      </c>
      <c r="L60" s="3">
        <v>16.07270326086957</v>
      </c>
      <c r="M60" s="3">
        <v>30.153304347826072</v>
      </c>
      <c r="N60" s="3">
        <v>5.159909239130428</v>
      </c>
      <c r="O60" s="3">
        <v>1.4338695652173914E-07</v>
      </c>
      <c r="P60" s="3">
        <v>24.616134782608714</v>
      </c>
      <c r="Q60" s="3">
        <v>5.276890217391301</v>
      </c>
      <c r="R60" s="3">
        <v>3.1216728260869546</v>
      </c>
      <c r="S60" s="3">
        <v>2.1552708695652156</v>
      </c>
      <c r="T60" s="3">
        <v>29.036160493753993</v>
      </c>
      <c r="U60" s="3">
        <v>1.136765952695999</v>
      </c>
      <c r="V60" s="3">
        <v>2.6358791955540006</v>
      </c>
      <c r="W60" s="3">
        <v>0.0019205645060000006</v>
      </c>
      <c r="X60" s="3">
        <v>0.021593708131999984</v>
      </c>
      <c r="Y60" s="3">
        <v>0.14720804936600004</v>
      </c>
      <c r="Z60" s="3">
        <v>0.13904044039599997</v>
      </c>
      <c r="AA60" s="3">
        <v>0</v>
      </c>
      <c r="AB60" s="3">
        <v>0.30296426700000006</v>
      </c>
      <c r="AC60" s="3">
        <v>1.5200764120000003</v>
      </c>
      <c r="AD60" s="3">
        <v>0.06544496970000001</v>
      </c>
      <c r="AE60" s="3">
        <v>4.38357E-06</v>
      </c>
      <c r="AF60" s="3">
        <v>0.01784117895</v>
      </c>
      <c r="AG60" s="3">
        <v>0.0334833758</v>
      </c>
      <c r="AH60" s="3">
        <v>0.03024229579999999</v>
      </c>
      <c r="AI60" s="3">
        <v>0</v>
      </c>
    </row>
    <row r="61" spans="1:35" ht="12.75">
      <c r="A61" s="86">
        <v>13117</v>
      </c>
      <c r="B61" s="48" t="s">
        <v>55</v>
      </c>
      <c r="C61" s="85" t="s">
        <v>12</v>
      </c>
      <c r="D61" s="3">
        <v>3.52224</v>
      </c>
      <c r="E61" s="90">
        <v>0.8531358200000001</v>
      </c>
      <c r="F61" s="90">
        <v>4.314568006666667</v>
      </c>
      <c r="G61" s="3">
        <v>4.346869588666666</v>
      </c>
      <c r="H61" s="3">
        <v>1.5348812426666667</v>
      </c>
      <c r="I61" s="3">
        <v>18.1699886</v>
      </c>
      <c r="J61" s="3">
        <v>2.934565366666667</v>
      </c>
      <c r="K61" s="3">
        <v>15.235383283333332</v>
      </c>
      <c r="L61" s="3">
        <v>0.10491228260869578</v>
      </c>
      <c r="M61" s="90">
        <v>0.12110239130434798</v>
      </c>
      <c r="N61" s="90">
        <v>0.51384</v>
      </c>
      <c r="O61" s="3">
        <v>0</v>
      </c>
      <c r="P61" s="3">
        <v>0.023793043478260837</v>
      </c>
      <c r="Q61" s="3">
        <v>0.007513657608695642</v>
      </c>
      <c r="R61" s="3">
        <v>0.00250425326086957</v>
      </c>
      <c r="S61" s="3">
        <v>0.005009405434782605</v>
      </c>
      <c r="T61" s="3">
        <v>74.86770607975001</v>
      </c>
      <c r="U61" s="90">
        <v>2.817123503578</v>
      </c>
      <c r="V61" s="90">
        <v>3.607798789676001</v>
      </c>
      <c r="W61" s="3">
        <v>0.004235610806000001</v>
      </c>
      <c r="X61" s="3">
        <v>0.057417049504</v>
      </c>
      <c r="Y61" s="3">
        <v>0.3015840492919999</v>
      </c>
      <c r="Z61" s="3">
        <v>0.28703866096599995</v>
      </c>
      <c r="AA61" s="3">
        <v>0</v>
      </c>
      <c r="AB61" s="3">
        <v>0</v>
      </c>
      <c r="AC61" s="90">
        <v>0</v>
      </c>
      <c r="AD61" s="90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</row>
    <row r="62" spans="1:35" ht="12.75">
      <c r="A62" s="86">
        <v>13119</v>
      </c>
      <c r="B62" s="48" t="s">
        <v>55</v>
      </c>
      <c r="C62" s="48" t="s">
        <v>104</v>
      </c>
      <c r="D62" s="3">
        <v>1.0059524023720001</v>
      </c>
      <c r="E62" s="3">
        <v>0.291706999372</v>
      </c>
      <c r="F62" s="3">
        <v>2.206139932372</v>
      </c>
      <c r="G62" s="3">
        <v>15.497167610272001</v>
      </c>
      <c r="H62" s="3">
        <v>0.5681280852386666</v>
      </c>
      <c r="I62" s="3">
        <v>5.146379211753333</v>
      </c>
      <c r="J62" s="3">
        <v>0.8003729470386666</v>
      </c>
      <c r="K62" s="3">
        <v>4.346006601504404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4.035384717426001</v>
      </c>
      <c r="U62" s="3">
        <v>0.26877581692</v>
      </c>
      <c r="V62" s="3">
        <v>0.31696130338000006</v>
      </c>
      <c r="W62" s="3">
        <v>0.00037797347199999994</v>
      </c>
      <c r="X62" s="3">
        <v>0.004735999966000002</v>
      </c>
      <c r="Y62" s="3">
        <v>0.022188572597999997</v>
      </c>
      <c r="Z62" s="3">
        <v>0.021274679604000004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</row>
    <row r="63" spans="1:35" ht="12.75">
      <c r="A63" s="86">
        <v>13121</v>
      </c>
      <c r="B63" s="48" t="s">
        <v>55</v>
      </c>
      <c r="C63" s="85" t="s">
        <v>13</v>
      </c>
      <c r="D63" s="3">
        <v>6.886707770000001</v>
      </c>
      <c r="E63" s="90">
        <v>6.275875996333333</v>
      </c>
      <c r="F63" s="90">
        <v>46.214306656666665</v>
      </c>
      <c r="G63" s="3">
        <v>0.49908466566666665</v>
      </c>
      <c r="H63" s="3">
        <v>9.963983998999996</v>
      </c>
      <c r="I63" s="3">
        <v>12.573834643333333</v>
      </c>
      <c r="J63" s="3">
        <v>2.5179426480000004</v>
      </c>
      <c r="K63" s="3">
        <v>10.055831997200002</v>
      </c>
      <c r="L63" s="3">
        <v>1.0036108695652186</v>
      </c>
      <c r="M63" s="90">
        <v>4.174505434782608</v>
      </c>
      <c r="N63" s="90">
        <v>4.329424999999999</v>
      </c>
      <c r="O63" s="3">
        <v>0.5409000000000005</v>
      </c>
      <c r="P63" s="3">
        <v>1.0771195652173926</v>
      </c>
      <c r="Q63" s="3">
        <v>1.8937141304347802</v>
      </c>
      <c r="R63" s="3">
        <v>1.713314130434784</v>
      </c>
      <c r="S63" s="3">
        <v>0.18038010869565205</v>
      </c>
      <c r="T63" s="3">
        <v>267.23998960570196</v>
      </c>
      <c r="U63" s="90">
        <v>14.541557051960002</v>
      </c>
      <c r="V63" s="90">
        <v>14.571430772371997</v>
      </c>
      <c r="W63" s="3">
        <v>0.019727048851999995</v>
      </c>
      <c r="X63" s="3">
        <v>0.3119681121740001</v>
      </c>
      <c r="Y63" s="3">
        <v>1.43480102591</v>
      </c>
      <c r="Z63" s="3">
        <v>1.3724963835960002</v>
      </c>
      <c r="AA63" s="3">
        <v>0</v>
      </c>
      <c r="AB63" s="3">
        <v>2.8827167500000006</v>
      </c>
      <c r="AC63" s="90">
        <v>3.7846099</v>
      </c>
      <c r="AD63" s="90">
        <v>0.23841437739999993</v>
      </c>
      <c r="AE63" s="3">
        <v>9.58905E-06</v>
      </c>
      <c r="AF63" s="3">
        <v>0.03670287191999999</v>
      </c>
      <c r="AG63" s="3">
        <v>0.10418982736999999</v>
      </c>
      <c r="AH63" s="3">
        <v>0.09640479946999998</v>
      </c>
      <c r="AI63" s="3">
        <v>0</v>
      </c>
    </row>
    <row r="64" spans="1:35" ht="12.75">
      <c r="A64" s="86">
        <v>13123</v>
      </c>
      <c r="B64" s="48" t="s">
        <v>55</v>
      </c>
      <c r="C64" s="48" t="s">
        <v>105</v>
      </c>
      <c r="D64" s="3">
        <v>1.3431513333333334</v>
      </c>
      <c r="E64" s="3">
        <v>0.42701066666666665</v>
      </c>
      <c r="F64" s="3">
        <v>1.560865666666667</v>
      </c>
      <c r="G64" s="3">
        <v>9.520063570799998</v>
      </c>
      <c r="H64" s="3">
        <v>0.8576461560000002</v>
      </c>
      <c r="I64" s="3">
        <v>2.1709886666666662</v>
      </c>
      <c r="J64" s="3">
        <v>0.5330236666666666</v>
      </c>
      <c r="K64" s="3">
        <v>1.6379630176666669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5.2596518465579996</v>
      </c>
      <c r="U64" s="3">
        <v>0.4191645129660001</v>
      </c>
      <c r="V64" s="3">
        <v>0.4673621249339999</v>
      </c>
      <c r="W64" s="3">
        <v>0.000557487592</v>
      </c>
      <c r="X64" s="3">
        <v>0.008513151352000002</v>
      </c>
      <c r="Y64" s="3">
        <v>0.03611820151400001</v>
      </c>
      <c r="Z64" s="3">
        <v>0.034651291091999985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</row>
    <row r="65" spans="1:35" ht="12.75">
      <c r="A65" s="86">
        <v>13125</v>
      </c>
      <c r="B65" s="48" t="s">
        <v>55</v>
      </c>
      <c r="C65" s="48" t="s">
        <v>106</v>
      </c>
      <c r="D65" s="3">
        <v>1.3176299689536668</v>
      </c>
      <c r="E65" s="3">
        <v>0.03657282895366669</v>
      </c>
      <c r="F65" s="3">
        <v>0.2525073156203333</v>
      </c>
      <c r="G65" s="3">
        <v>0.2987480729536666</v>
      </c>
      <c r="H65" s="3">
        <v>0.001967953953666666</v>
      </c>
      <c r="I65" s="3">
        <v>0.7989296379076666</v>
      </c>
      <c r="J65" s="3">
        <v>0.24540273562033338</v>
      </c>
      <c r="K65" s="3">
        <v>0.5535240956203333</v>
      </c>
      <c r="L65" s="3">
        <v>0.13463315217391278</v>
      </c>
      <c r="M65" s="3">
        <v>0.16417413043478285</v>
      </c>
      <c r="N65" s="3">
        <v>0.008823698913043469</v>
      </c>
      <c r="O65" s="3">
        <v>0</v>
      </c>
      <c r="P65" s="3">
        <v>0.015753739130434773</v>
      </c>
      <c r="Q65" s="3">
        <v>0.5770699999999992</v>
      </c>
      <c r="R65" s="3">
        <v>0.3451101086956513</v>
      </c>
      <c r="S65" s="3">
        <v>0.23196000000000047</v>
      </c>
      <c r="T65" s="3">
        <v>0.35019758099</v>
      </c>
      <c r="U65" s="3">
        <v>0.04011574779800001</v>
      </c>
      <c r="V65" s="3">
        <v>0.037832761875999994</v>
      </c>
      <c r="W65" s="3">
        <v>4.485036799999999E-05</v>
      </c>
      <c r="X65" s="3">
        <v>0.0008795157660000003</v>
      </c>
      <c r="Y65" s="3">
        <v>0.003967590778000001</v>
      </c>
      <c r="Z65" s="3">
        <v>0.003805772792</v>
      </c>
      <c r="AA65" s="3">
        <v>0</v>
      </c>
      <c r="AB65" s="3">
        <v>0.0019093379499999996</v>
      </c>
      <c r="AC65" s="3">
        <v>0.015205068920000004</v>
      </c>
      <c r="AD65" s="3">
        <v>0.0006076686999999999</v>
      </c>
      <c r="AE65" s="3">
        <v>0</v>
      </c>
      <c r="AF65" s="3">
        <v>0.00017506590000000003</v>
      </c>
      <c r="AG65" s="3">
        <v>0.00032054930000000004</v>
      </c>
      <c r="AH65" s="3">
        <v>0.00027835529999999987</v>
      </c>
      <c r="AI65" s="3">
        <v>0</v>
      </c>
    </row>
    <row r="66" spans="1:35" ht="12.75">
      <c r="A66" s="86">
        <v>13127</v>
      </c>
      <c r="B66" s="48" t="s">
        <v>55</v>
      </c>
      <c r="C66" s="48" t="s">
        <v>107</v>
      </c>
      <c r="D66" s="3">
        <v>2.468815441556667</v>
      </c>
      <c r="E66" s="3">
        <v>0.5989295295566668</v>
      </c>
      <c r="F66" s="3">
        <v>6.667307875890001</v>
      </c>
      <c r="G66" s="3">
        <v>0.03528555725666667</v>
      </c>
      <c r="H66" s="3">
        <v>1.12483406369</v>
      </c>
      <c r="I66" s="3">
        <v>6.728997718446665</v>
      </c>
      <c r="J66" s="3">
        <v>1.1271485242233332</v>
      </c>
      <c r="K66" s="3">
        <v>5.601851993556667</v>
      </c>
      <c r="L66" s="3">
        <v>28.78162871086955</v>
      </c>
      <c r="M66" s="3">
        <v>6.264937521739127</v>
      </c>
      <c r="N66" s="3">
        <v>5.895699266413044</v>
      </c>
      <c r="O66" s="3">
        <v>0.2599450279347823</v>
      </c>
      <c r="P66" s="3">
        <v>5.304497826086951</v>
      </c>
      <c r="Q66" s="3">
        <v>1.3886597567391303</v>
      </c>
      <c r="R66" s="3">
        <v>1.0598336697826074</v>
      </c>
      <c r="S66" s="3">
        <v>0.3288117391304349</v>
      </c>
      <c r="T66" s="3">
        <v>38.09300508037598</v>
      </c>
      <c r="U66" s="3">
        <v>1.6484288358179993</v>
      </c>
      <c r="V66" s="3">
        <v>4.0655449322239985</v>
      </c>
      <c r="W66" s="3">
        <v>0.002604637262</v>
      </c>
      <c r="X66" s="3">
        <v>0.029340488192000025</v>
      </c>
      <c r="Y66" s="3">
        <v>0.15859586341599996</v>
      </c>
      <c r="Z66" s="3">
        <v>0.14995447037800008</v>
      </c>
      <c r="AA66" s="3">
        <v>0</v>
      </c>
      <c r="AB66" s="3">
        <v>0.5185926095999999</v>
      </c>
      <c r="AC66" s="3">
        <v>2.53375162332</v>
      </c>
      <c r="AD66" s="3">
        <v>0.09144601697</v>
      </c>
      <c r="AE66" s="3">
        <v>2.7396999999999996E-07</v>
      </c>
      <c r="AF66" s="3">
        <v>0.30914169510000006</v>
      </c>
      <c r="AG66" s="3">
        <v>0.10410883897</v>
      </c>
      <c r="AH66" s="3">
        <v>0.09581751096999999</v>
      </c>
      <c r="AI66" s="3">
        <v>0</v>
      </c>
    </row>
    <row r="67" spans="1:35" ht="12.75">
      <c r="A67" s="86">
        <v>13129</v>
      </c>
      <c r="B67" s="48" t="s">
        <v>55</v>
      </c>
      <c r="C67" s="48" t="s">
        <v>108</v>
      </c>
      <c r="D67" s="3">
        <v>2.1673666666666667</v>
      </c>
      <c r="E67" s="3">
        <v>1.2812348</v>
      </c>
      <c r="F67" s="3">
        <v>5.211658000000002</v>
      </c>
      <c r="G67" s="3">
        <v>8.20195024</v>
      </c>
      <c r="H67" s="3">
        <v>2.66163255</v>
      </c>
      <c r="I67" s="3">
        <v>9.327515999999997</v>
      </c>
      <c r="J67" s="3">
        <v>1.5870933333333332</v>
      </c>
      <c r="K67" s="3">
        <v>7.740436266666668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10.991647862084</v>
      </c>
      <c r="U67" s="3">
        <v>0.8201911806000006</v>
      </c>
      <c r="V67" s="3">
        <v>1.2201786966780006</v>
      </c>
      <c r="W67" s="3">
        <v>0.0011677409900000004</v>
      </c>
      <c r="X67" s="3">
        <v>0.01610984253999999</v>
      </c>
      <c r="Y67" s="3">
        <v>0.08784804463000004</v>
      </c>
      <c r="Z67" s="3">
        <v>0.08363993648000001</v>
      </c>
      <c r="AA67" s="3">
        <v>0</v>
      </c>
      <c r="AB67" s="3">
        <v>0.2750720160000001</v>
      </c>
      <c r="AC67" s="3">
        <v>1.7324629459999992</v>
      </c>
      <c r="AD67" s="3">
        <v>0.07125964370000001</v>
      </c>
      <c r="AE67" s="3">
        <v>4.931470000000001E-06</v>
      </c>
      <c r="AF67" s="3">
        <v>0.020305187950000005</v>
      </c>
      <c r="AG67" s="3">
        <v>0.0378026297</v>
      </c>
      <c r="AH67" s="3">
        <v>0.0341185357</v>
      </c>
      <c r="AI67" s="3">
        <v>0</v>
      </c>
    </row>
    <row r="68" spans="1:35" ht="12.75">
      <c r="A68" s="86">
        <v>13131</v>
      </c>
      <c r="B68" s="48" t="s">
        <v>55</v>
      </c>
      <c r="C68" s="48" t="s">
        <v>109</v>
      </c>
      <c r="D68" s="3">
        <v>5.162544666666667</v>
      </c>
      <c r="E68" s="3">
        <v>0.23700200000000005</v>
      </c>
      <c r="F68" s="3">
        <v>2.2223833333333336</v>
      </c>
      <c r="G68" s="3">
        <v>2.3420688333333337</v>
      </c>
      <c r="H68" s="3">
        <v>0.23828613333333337</v>
      </c>
      <c r="I68" s="3">
        <v>6.028096666666666</v>
      </c>
      <c r="J68" s="3">
        <v>1.3319826666666668</v>
      </c>
      <c r="K68" s="3">
        <v>4.696108333333334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6.997737851472</v>
      </c>
      <c r="U68" s="3">
        <v>0.40154929747800017</v>
      </c>
      <c r="V68" s="3">
        <v>0.39590425560000003</v>
      </c>
      <c r="W68" s="3">
        <v>0.00050886526</v>
      </c>
      <c r="X68" s="3">
        <v>0.007898436502</v>
      </c>
      <c r="Y68" s="3">
        <v>0.04094148414</v>
      </c>
      <c r="Z68" s="3">
        <v>0.03919595002600001</v>
      </c>
      <c r="AA68" s="3">
        <v>0</v>
      </c>
      <c r="AB68" s="3">
        <v>0.040963093600000014</v>
      </c>
      <c r="AC68" s="3">
        <v>0.13675000331999998</v>
      </c>
      <c r="AD68" s="3">
        <v>0.0062208179700000005</v>
      </c>
      <c r="AE68" s="3">
        <v>2.7396999999999996E-07</v>
      </c>
      <c r="AF68" s="3">
        <v>0.0015980890000000002</v>
      </c>
      <c r="AG68" s="3">
        <v>0.0032030599699999986</v>
      </c>
      <c r="AH68" s="3">
        <v>0.0029088159699999995</v>
      </c>
      <c r="AI68" s="3">
        <v>0</v>
      </c>
    </row>
    <row r="69" spans="1:35" ht="12.75">
      <c r="A69" s="86">
        <v>13133</v>
      </c>
      <c r="B69" s="48" t="s">
        <v>55</v>
      </c>
      <c r="C69" s="48" t="s">
        <v>110</v>
      </c>
      <c r="D69" s="3">
        <v>2.4735086388400003</v>
      </c>
      <c r="E69" s="3">
        <v>0.23980007717333338</v>
      </c>
      <c r="F69" s="3">
        <v>1.3106758771733333</v>
      </c>
      <c r="G69" s="3">
        <v>1.7818431493733333</v>
      </c>
      <c r="H69" s="3">
        <v>0.39304487184</v>
      </c>
      <c r="I69" s="3">
        <v>2.06956775095</v>
      </c>
      <c r="J69" s="3">
        <v>0.5247910821733334</v>
      </c>
      <c r="K69" s="3">
        <v>1.5447646671733337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10.801844675044</v>
      </c>
      <c r="U69" s="3">
        <v>0.45471182890800016</v>
      </c>
      <c r="V69" s="3">
        <v>1.816086617858</v>
      </c>
      <c r="W69" s="3">
        <v>0.0008023540719999998</v>
      </c>
      <c r="X69" s="3">
        <v>0.008783955442000004</v>
      </c>
      <c r="Y69" s="3">
        <v>0.069927950494</v>
      </c>
      <c r="Z69" s="3">
        <v>0.06568581306200001</v>
      </c>
      <c r="AA69" s="3">
        <v>0</v>
      </c>
      <c r="AB69" s="3">
        <v>0.0646744414</v>
      </c>
      <c r="AC69" s="3">
        <v>0.20077750200000005</v>
      </c>
      <c r="AD69" s="3">
        <v>0.00949831997</v>
      </c>
      <c r="AE69" s="3">
        <v>5.479500000000002E-07</v>
      </c>
      <c r="AF69" s="3">
        <v>0.002348473</v>
      </c>
      <c r="AG69" s="3">
        <v>0.004602964969999999</v>
      </c>
      <c r="AH69" s="3">
        <v>0.0041818549699999975</v>
      </c>
      <c r="AI69" s="3">
        <v>0</v>
      </c>
    </row>
    <row r="70" spans="1:35" ht="12.75">
      <c r="A70" s="86">
        <v>13135</v>
      </c>
      <c r="B70" s="48" t="s">
        <v>55</v>
      </c>
      <c r="C70" s="85" t="s">
        <v>14</v>
      </c>
      <c r="D70" s="3">
        <v>6.490963786666668</v>
      </c>
      <c r="E70" s="90">
        <v>4.476945462000001</v>
      </c>
      <c r="F70" s="90">
        <v>29.482639990000003</v>
      </c>
      <c r="G70" s="3">
        <v>0.4291780789999999</v>
      </c>
      <c r="H70" s="3">
        <v>8.167398092133332</v>
      </c>
      <c r="I70" s="3">
        <v>14.49888398033333</v>
      </c>
      <c r="J70" s="3">
        <v>2.3580519819999997</v>
      </c>
      <c r="K70" s="3">
        <v>12.140718663866668</v>
      </c>
      <c r="L70" s="3">
        <v>0.2329140652173911</v>
      </c>
      <c r="M70" s="90">
        <v>0.09032407391304342</v>
      </c>
      <c r="N70" s="90">
        <v>0.17229999999999993</v>
      </c>
      <c r="O70" s="3">
        <v>0</v>
      </c>
      <c r="P70" s="3">
        <v>0</v>
      </c>
      <c r="Q70" s="3">
        <v>0.00013699</v>
      </c>
      <c r="R70" s="3">
        <v>0.00010958999999999982</v>
      </c>
      <c r="S70" s="3">
        <v>2.7397000000000026E-05</v>
      </c>
      <c r="T70" s="3">
        <v>422.7727974394259</v>
      </c>
      <c r="U70" s="90">
        <v>12.92537165699</v>
      </c>
      <c r="V70" s="90">
        <v>15.839982980289996</v>
      </c>
      <c r="W70" s="3">
        <v>0.020406749781999994</v>
      </c>
      <c r="X70" s="3">
        <v>0.26233163197600007</v>
      </c>
      <c r="Y70" s="3">
        <v>1.478598996904</v>
      </c>
      <c r="Z70" s="3">
        <v>1.4045802851839997</v>
      </c>
      <c r="AA70" s="3">
        <v>0</v>
      </c>
      <c r="AB70" s="3">
        <v>0.30373539699999996</v>
      </c>
      <c r="AC70" s="90">
        <v>0.9629527344999999</v>
      </c>
      <c r="AD70" s="90">
        <v>0.046215193799999985</v>
      </c>
      <c r="AE70" s="3">
        <v>2.4657699999999998E-06</v>
      </c>
      <c r="AF70" s="3">
        <v>0.009528693970000002</v>
      </c>
      <c r="AG70" s="3">
        <v>0.020339477900000007</v>
      </c>
      <c r="AH70" s="3">
        <v>0.018456537899999997</v>
      </c>
      <c r="AI70" s="3">
        <v>0</v>
      </c>
    </row>
    <row r="71" spans="1:35" ht="12.75">
      <c r="A71" s="86">
        <v>13137</v>
      </c>
      <c r="B71" s="48" t="s">
        <v>55</v>
      </c>
      <c r="C71" s="48" t="s">
        <v>111</v>
      </c>
      <c r="D71" s="3">
        <v>1.3299013333333334</v>
      </c>
      <c r="E71" s="3">
        <v>0.6223170333333333</v>
      </c>
      <c r="F71" s="3">
        <v>3.736935500000001</v>
      </c>
      <c r="G71" s="3">
        <v>9.737256283333332</v>
      </c>
      <c r="H71" s="3">
        <v>1.2425385366666668</v>
      </c>
      <c r="I71" s="3">
        <v>5.3081143</v>
      </c>
      <c r="J71" s="3">
        <v>0.9433499</v>
      </c>
      <c r="K71" s="3">
        <v>4.364776366666667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12.080969473418001</v>
      </c>
      <c r="U71" s="3">
        <v>0.5885995807479999</v>
      </c>
      <c r="V71" s="3">
        <v>1.8267477381960011</v>
      </c>
      <c r="W71" s="3">
        <v>0.0010067122900000002</v>
      </c>
      <c r="X71" s="3">
        <v>0.011588557795999996</v>
      </c>
      <c r="Y71" s="3">
        <v>0.09120926687600002</v>
      </c>
      <c r="Z71" s="3">
        <v>0.08587237540799998</v>
      </c>
      <c r="AA71" s="3">
        <v>0</v>
      </c>
      <c r="AB71" s="3">
        <v>0.0773926832</v>
      </c>
      <c r="AC71" s="3">
        <v>0.26751792880000014</v>
      </c>
      <c r="AD71" s="3">
        <v>0.012216452950000003</v>
      </c>
      <c r="AE71" s="3">
        <v>8.219199999999998E-07</v>
      </c>
      <c r="AF71" s="3">
        <v>0.003131509999999999</v>
      </c>
      <c r="AG71" s="3">
        <v>0.006128719949999999</v>
      </c>
      <c r="AH71" s="3">
        <v>0.005560279949999998</v>
      </c>
      <c r="AI71" s="3">
        <v>0</v>
      </c>
    </row>
    <row r="72" spans="1:35" ht="12.75">
      <c r="A72" s="86">
        <v>13139</v>
      </c>
      <c r="B72" s="48" t="s">
        <v>55</v>
      </c>
      <c r="C72" s="84" t="s">
        <v>21</v>
      </c>
      <c r="D72" s="3">
        <v>5.509822869865</v>
      </c>
      <c r="E72" s="89">
        <v>2.851767332531666</v>
      </c>
      <c r="F72" s="89">
        <v>13.148077129531668</v>
      </c>
      <c r="G72" s="3">
        <v>14.585652153028335</v>
      </c>
      <c r="H72" s="3">
        <v>5.836839221898333</v>
      </c>
      <c r="I72" s="3">
        <v>26.345488173033335</v>
      </c>
      <c r="J72" s="3">
        <v>4.209309525198334</v>
      </c>
      <c r="K72" s="3">
        <v>22.136271616831667</v>
      </c>
      <c r="L72" s="3">
        <v>0.2440706521739134</v>
      </c>
      <c r="M72" s="89">
        <v>0.2941207608695649</v>
      </c>
      <c r="N72" s="89">
        <v>0.45633260869565145</v>
      </c>
      <c r="O72" s="3">
        <v>0</v>
      </c>
      <c r="P72" s="3">
        <v>1.5267000000000022</v>
      </c>
      <c r="Q72" s="3">
        <v>0.008547900000000018</v>
      </c>
      <c r="R72" s="3">
        <v>0.003734200000000002</v>
      </c>
      <c r="S72" s="3">
        <v>0.004813699999999991</v>
      </c>
      <c r="T72" s="3">
        <v>61.49089716241001</v>
      </c>
      <c r="U72" s="89">
        <v>2.7383365109680007</v>
      </c>
      <c r="V72" s="89">
        <v>5.757970846809998</v>
      </c>
      <c r="W72" s="3">
        <v>0.0044385375680000005</v>
      </c>
      <c r="X72" s="3">
        <v>0.05165888544799999</v>
      </c>
      <c r="Y72" s="3">
        <v>0.31857802227200005</v>
      </c>
      <c r="Z72" s="3">
        <v>0.30160120949800007</v>
      </c>
      <c r="AA72" s="3">
        <v>0</v>
      </c>
      <c r="AB72" s="3">
        <v>0.17695840799999998</v>
      </c>
      <c r="AC72" s="89">
        <v>0.5575296666</v>
      </c>
      <c r="AD72" s="89">
        <v>0.025982577900000012</v>
      </c>
      <c r="AE72" s="3">
        <v>1.3698999999999996E-06</v>
      </c>
      <c r="AF72" s="3">
        <v>0.006557822970000001</v>
      </c>
      <c r="AG72" s="3">
        <v>0.012921113920000003</v>
      </c>
      <c r="AH72" s="3">
        <v>0.01172047392</v>
      </c>
      <c r="AI72" s="3">
        <v>0</v>
      </c>
    </row>
    <row r="73" spans="1:35" ht="12.75">
      <c r="A73" s="86">
        <v>13141</v>
      </c>
      <c r="B73" s="48" t="s">
        <v>55</v>
      </c>
      <c r="C73" s="48" t="s">
        <v>112</v>
      </c>
      <c r="D73" s="3">
        <v>0.9286753333333334</v>
      </c>
      <c r="E73" s="3">
        <v>0.03977546666666667</v>
      </c>
      <c r="F73" s="3">
        <v>0.8354866666666666</v>
      </c>
      <c r="G73" s="3">
        <v>0.23946083333333332</v>
      </c>
      <c r="H73" s="3">
        <v>0.023588266666666663</v>
      </c>
      <c r="I73" s="3">
        <v>1.1005416666666665</v>
      </c>
      <c r="J73" s="3">
        <v>0.2621926666666667</v>
      </c>
      <c r="K73" s="3">
        <v>0.8383442666666666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2.273877250834</v>
      </c>
      <c r="U73" s="3">
        <v>0.11468832936199999</v>
      </c>
      <c r="V73" s="3">
        <v>0.3392851978499999</v>
      </c>
      <c r="W73" s="3">
        <v>0.00017950695399999997</v>
      </c>
      <c r="X73" s="3">
        <v>0.0023618066860000004</v>
      </c>
      <c r="Y73" s="3">
        <v>0.013397381545999997</v>
      </c>
      <c r="Z73" s="3">
        <v>0.012656712741999995</v>
      </c>
      <c r="AA73" s="3">
        <v>0</v>
      </c>
      <c r="AB73" s="3">
        <v>0.0044471308999999995</v>
      </c>
      <c r="AC73" s="3">
        <v>0.03490457777</v>
      </c>
      <c r="AD73" s="3">
        <v>0.0013747672999999997</v>
      </c>
      <c r="AE73" s="3">
        <v>0</v>
      </c>
      <c r="AF73" s="3">
        <v>0.00040520579999999995</v>
      </c>
      <c r="AG73" s="3">
        <v>0.0007473960000000002</v>
      </c>
      <c r="AH73" s="3">
        <v>0.0006632879999999998</v>
      </c>
      <c r="AI73" s="3">
        <v>0</v>
      </c>
    </row>
    <row r="74" spans="1:35" ht="12.75">
      <c r="A74" s="86">
        <v>13143</v>
      </c>
      <c r="B74" s="48" t="s">
        <v>55</v>
      </c>
      <c r="C74" s="48" t="s">
        <v>113</v>
      </c>
      <c r="D74" s="3">
        <v>0.8597779999999999</v>
      </c>
      <c r="E74" s="3">
        <v>0.3098738666666666</v>
      </c>
      <c r="F74" s="3">
        <v>4.544365133333334</v>
      </c>
      <c r="G74" s="3">
        <v>1.3620759333333334</v>
      </c>
      <c r="H74" s="3">
        <v>0.5993074866666667</v>
      </c>
      <c r="I74" s="3">
        <v>2.9171726666666666</v>
      </c>
      <c r="J74" s="3">
        <v>0.5399803</v>
      </c>
      <c r="K74" s="3">
        <v>2.377208133333333</v>
      </c>
      <c r="L74" s="3">
        <v>0</v>
      </c>
      <c r="M74" s="3">
        <v>0</v>
      </c>
      <c r="N74" s="3">
        <v>1.0842434782608708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3.664546950543999</v>
      </c>
      <c r="U74" s="3">
        <v>0.20835717749400007</v>
      </c>
      <c r="V74" s="3">
        <v>0.22481102776799988</v>
      </c>
      <c r="W74" s="3">
        <v>0.00031709152600000004</v>
      </c>
      <c r="X74" s="3">
        <v>0.0036206087060000032</v>
      </c>
      <c r="Y74" s="3">
        <v>0.016303845684</v>
      </c>
      <c r="Z74" s="3">
        <v>0.015602847291999997</v>
      </c>
      <c r="AA74" s="3">
        <v>0</v>
      </c>
      <c r="AB74" s="3">
        <v>0.064683964</v>
      </c>
      <c r="AC74" s="3">
        <v>0.5080164237</v>
      </c>
      <c r="AD74" s="3">
        <v>0.020343596920000002</v>
      </c>
      <c r="AE74" s="3">
        <v>1.3698999999999996E-06</v>
      </c>
      <c r="AF74" s="3">
        <v>0.005950179969999998</v>
      </c>
      <c r="AG74" s="3">
        <v>0.010934151919999998</v>
      </c>
      <c r="AH74" s="3">
        <v>0.00984026192</v>
      </c>
      <c r="AI74" s="3">
        <v>0</v>
      </c>
    </row>
    <row r="75" spans="1:35" ht="12.75">
      <c r="A75" s="86">
        <v>13145</v>
      </c>
      <c r="B75" s="48" t="s">
        <v>55</v>
      </c>
      <c r="C75" s="48" t="s">
        <v>114</v>
      </c>
      <c r="D75" s="3">
        <v>2.3732931355966667</v>
      </c>
      <c r="E75" s="3">
        <v>0.24918032719666666</v>
      </c>
      <c r="F75" s="3">
        <v>1.61665632293</v>
      </c>
      <c r="G75" s="3">
        <v>0.3208972222966668</v>
      </c>
      <c r="H75" s="3">
        <v>0.39042119046333335</v>
      </c>
      <c r="I75" s="3">
        <v>2.9349626324566667</v>
      </c>
      <c r="J75" s="3">
        <v>0.6782179885966667</v>
      </c>
      <c r="K75" s="3">
        <v>2.256750926443334</v>
      </c>
      <c r="L75" s="3">
        <v>0.25523</v>
      </c>
      <c r="M75" s="3">
        <v>0.5968999999999995</v>
      </c>
      <c r="N75" s="3">
        <v>0.03668499999999996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13.227260791013999</v>
      </c>
      <c r="U75" s="3">
        <v>0.598362014024</v>
      </c>
      <c r="V75" s="3">
        <v>1.5668001096040007</v>
      </c>
      <c r="W75" s="3">
        <v>0.0009542734339999997</v>
      </c>
      <c r="X75" s="3">
        <v>0.012627666130000005</v>
      </c>
      <c r="Y75" s="3">
        <v>0.08375604125399996</v>
      </c>
      <c r="Z75" s="3">
        <v>0.07906837668999998</v>
      </c>
      <c r="AA75" s="3">
        <v>0</v>
      </c>
      <c r="AB75" s="3">
        <v>0.015772337800000005</v>
      </c>
      <c r="AC75" s="3">
        <v>0.05667443666999997</v>
      </c>
      <c r="AD75" s="3">
        <v>0.0028328710000000003</v>
      </c>
      <c r="AE75" s="3">
        <v>2.7396999999999996E-07</v>
      </c>
      <c r="AF75" s="3">
        <v>0.0006128795999999998</v>
      </c>
      <c r="AG75" s="3">
        <v>0.0012810949999999997</v>
      </c>
      <c r="AH75" s="3">
        <v>0.0011342540000000001</v>
      </c>
      <c r="AI75" s="3">
        <v>0</v>
      </c>
    </row>
    <row r="76" spans="1:35" ht="12.75">
      <c r="A76" s="86">
        <v>13147</v>
      </c>
      <c r="B76" s="48" t="s">
        <v>55</v>
      </c>
      <c r="C76" s="48" t="s">
        <v>115</v>
      </c>
      <c r="D76" s="3">
        <v>0.7563653333333333</v>
      </c>
      <c r="E76" s="3">
        <v>0.3990775366666666</v>
      </c>
      <c r="F76" s="3">
        <v>1.9769195666666668</v>
      </c>
      <c r="G76" s="3">
        <v>8.755037174</v>
      </c>
      <c r="H76" s="3">
        <v>0.8364297266666665</v>
      </c>
      <c r="I76" s="3">
        <v>6.660755266666667</v>
      </c>
      <c r="J76" s="3">
        <v>0.9708048666666667</v>
      </c>
      <c r="K76" s="3">
        <v>5.689937086666668</v>
      </c>
      <c r="L76" s="3">
        <v>0.007152348913043477</v>
      </c>
      <c r="M76" s="3">
        <v>0.0065392097826086956</v>
      </c>
      <c r="N76" s="3">
        <v>0.000270397065217391</v>
      </c>
      <c r="O76" s="3">
        <v>0.0005636673913043478</v>
      </c>
      <c r="P76" s="3">
        <v>0</v>
      </c>
      <c r="Q76" s="3">
        <v>0.0005636673913043478</v>
      </c>
      <c r="R76" s="3">
        <v>0.0005636673913043478</v>
      </c>
      <c r="S76" s="3">
        <v>0</v>
      </c>
      <c r="T76" s="3">
        <v>12.257056683652</v>
      </c>
      <c r="U76" s="3">
        <v>0.430214842488</v>
      </c>
      <c r="V76" s="3">
        <v>2.153130294271999</v>
      </c>
      <c r="W76" s="3">
        <v>0.0008550611759999999</v>
      </c>
      <c r="X76" s="3">
        <v>0.006814144826000001</v>
      </c>
      <c r="Y76" s="3">
        <v>0.06732467618199998</v>
      </c>
      <c r="Z76" s="3">
        <v>0.062974001764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</row>
    <row r="77" spans="1:35" ht="12.75">
      <c r="A77" s="86">
        <v>13149</v>
      </c>
      <c r="B77" s="48" t="s">
        <v>55</v>
      </c>
      <c r="C77" s="48" t="s">
        <v>116</v>
      </c>
      <c r="D77" s="3">
        <v>1.1547266666666667</v>
      </c>
      <c r="E77" s="3">
        <v>0.09910573333333333</v>
      </c>
      <c r="F77" s="3">
        <v>0.9760726666666667</v>
      </c>
      <c r="G77" s="3">
        <v>2.029691596666667</v>
      </c>
      <c r="H77" s="3">
        <v>0.13212243333333334</v>
      </c>
      <c r="I77" s="3">
        <v>1.5254443333333336</v>
      </c>
      <c r="J77" s="3">
        <v>0.3476723333333333</v>
      </c>
      <c r="K77" s="3">
        <v>1.1777887666666667</v>
      </c>
      <c r="L77" s="3">
        <v>13.045235239130431</v>
      </c>
      <c r="M77" s="3">
        <v>12.474868260869563</v>
      </c>
      <c r="N77" s="3">
        <v>0.7212667445652172</v>
      </c>
      <c r="O77" s="3">
        <v>0.6996402173913046</v>
      </c>
      <c r="P77" s="3">
        <v>115.78989130434783</v>
      </c>
      <c r="Q77" s="3">
        <v>7.674334152173905</v>
      </c>
      <c r="R77" s="3">
        <v>4.866239586956523</v>
      </c>
      <c r="S77" s="3">
        <v>2.8080902173913036</v>
      </c>
      <c r="T77" s="3">
        <v>6.642022099365997</v>
      </c>
      <c r="U77" s="3">
        <v>0.221779372618</v>
      </c>
      <c r="V77" s="3">
        <v>1.7500767715640004</v>
      </c>
      <c r="W77" s="3">
        <v>0.0005211857440000001</v>
      </c>
      <c r="X77" s="3">
        <v>0.004447918072000001</v>
      </c>
      <c r="Y77" s="3">
        <v>0.063872026494</v>
      </c>
      <c r="Z77" s="3">
        <v>0.05943342760400001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</row>
    <row r="78" spans="1:35" ht="12.75">
      <c r="A78" s="86">
        <v>13151</v>
      </c>
      <c r="B78" s="48" t="s">
        <v>55</v>
      </c>
      <c r="C78" s="85" t="s">
        <v>15</v>
      </c>
      <c r="D78" s="3">
        <v>3.213065272372</v>
      </c>
      <c r="E78" s="90">
        <v>0.598317754272</v>
      </c>
      <c r="F78" s="90">
        <v>4.682755230438667</v>
      </c>
      <c r="G78" s="3">
        <v>0.391122828212</v>
      </c>
      <c r="H78" s="3">
        <v>0.9927144982119999</v>
      </c>
      <c r="I78" s="3">
        <v>15.300270229753336</v>
      </c>
      <c r="J78" s="3">
        <v>2.539162066372001</v>
      </c>
      <c r="K78" s="3">
        <v>12.761134888271998</v>
      </c>
      <c r="L78" s="3">
        <v>2.109303260869563</v>
      </c>
      <c r="M78" s="90">
        <v>2.776404347826084</v>
      </c>
      <c r="N78" s="90">
        <v>1.4438010869565208</v>
      </c>
      <c r="O78" s="3">
        <v>0</v>
      </c>
      <c r="P78" s="3">
        <v>0.00025608097826086934</v>
      </c>
      <c r="Q78" s="3">
        <v>0.0010908108695652193</v>
      </c>
      <c r="R78" s="3">
        <v>0.0010908108695652193</v>
      </c>
      <c r="S78" s="3">
        <v>0</v>
      </c>
      <c r="T78" s="3">
        <v>36.229241006218004</v>
      </c>
      <c r="U78" s="90">
        <v>3.022273785706</v>
      </c>
      <c r="V78" s="90">
        <v>2.3052966191260005</v>
      </c>
      <c r="W78" s="3">
        <v>0.0036613711439999995</v>
      </c>
      <c r="X78" s="3">
        <v>0.06981696333000001</v>
      </c>
      <c r="Y78" s="3">
        <v>0.303226673144</v>
      </c>
      <c r="Z78" s="3">
        <v>0.290769329182</v>
      </c>
      <c r="AA78" s="3">
        <v>0</v>
      </c>
      <c r="AB78" s="3">
        <v>0.215564648</v>
      </c>
      <c r="AC78" s="90">
        <v>1.3697765542000002</v>
      </c>
      <c r="AD78" s="90">
        <v>0.061470671799999994</v>
      </c>
      <c r="AE78" s="3">
        <v>3.561670000000001E-06</v>
      </c>
      <c r="AF78" s="3">
        <v>0.013730540970000003</v>
      </c>
      <c r="AG78" s="3">
        <v>0.027760247800000012</v>
      </c>
      <c r="AH78" s="3">
        <v>0.0250455638</v>
      </c>
      <c r="AI78" s="3">
        <v>0</v>
      </c>
    </row>
    <row r="79" spans="1:35" ht="12.75">
      <c r="A79" s="86">
        <v>13153</v>
      </c>
      <c r="B79" s="48" t="s">
        <v>55</v>
      </c>
      <c r="C79" s="48" t="s">
        <v>117</v>
      </c>
      <c r="D79" s="3">
        <v>5.072005915713062</v>
      </c>
      <c r="E79" s="3">
        <v>0.5364460616146995</v>
      </c>
      <c r="F79" s="3">
        <v>8.584405989210328</v>
      </c>
      <c r="G79" s="3">
        <v>1.5218319926802732</v>
      </c>
      <c r="H79" s="3">
        <v>0.8106961962212569</v>
      </c>
      <c r="I79" s="3">
        <v>7.9795476603926225</v>
      </c>
      <c r="J79" s="3">
        <v>1.6313852889371037</v>
      </c>
      <c r="K79" s="3">
        <v>6.3481731086092354</v>
      </c>
      <c r="L79" s="3">
        <v>14.00903826086956</v>
      </c>
      <c r="M79" s="3">
        <v>8.251456521739131</v>
      </c>
      <c r="N79" s="3">
        <v>1.5334605978260871</v>
      </c>
      <c r="O79" s="3">
        <v>0.03955651086956522</v>
      </c>
      <c r="P79" s="3">
        <v>4.088431521739127</v>
      </c>
      <c r="Q79" s="3">
        <v>2.021782086956523</v>
      </c>
      <c r="R79" s="3">
        <v>1.4926625217391287</v>
      </c>
      <c r="S79" s="3">
        <v>0.5290842391304346</v>
      </c>
      <c r="T79" s="3">
        <v>31.999142968572</v>
      </c>
      <c r="U79" s="3">
        <v>1.8058584106979993</v>
      </c>
      <c r="V79" s="3">
        <v>2.7786132843639986</v>
      </c>
      <c r="W79" s="3">
        <v>0.0025251699959999998</v>
      </c>
      <c r="X79" s="3">
        <v>0.03917366237599999</v>
      </c>
      <c r="Y79" s="3">
        <v>0.2145534001079999</v>
      </c>
      <c r="Z79" s="3">
        <v>0.20408003383999995</v>
      </c>
      <c r="AA79" s="3">
        <v>0</v>
      </c>
      <c r="AB79" s="3">
        <v>0.11261596699999998</v>
      </c>
      <c r="AC79" s="3">
        <v>0.8557116795000002</v>
      </c>
      <c r="AD79" s="3">
        <v>0.0396370668</v>
      </c>
      <c r="AE79" s="3">
        <v>2.4657699999999998E-06</v>
      </c>
      <c r="AF79" s="3">
        <v>0.009311873969999999</v>
      </c>
      <c r="AG79" s="3">
        <v>0.018577479899999996</v>
      </c>
      <c r="AH79" s="3">
        <v>0.016746979900000007</v>
      </c>
      <c r="AI79" s="3">
        <v>0</v>
      </c>
    </row>
    <row r="80" spans="1:35" ht="12.75">
      <c r="A80" s="86">
        <v>13155</v>
      </c>
      <c r="B80" s="48" t="s">
        <v>55</v>
      </c>
      <c r="C80" s="48" t="s">
        <v>118</v>
      </c>
      <c r="D80" s="3">
        <v>2.216752063266667</v>
      </c>
      <c r="E80" s="3">
        <v>0.13176386166666668</v>
      </c>
      <c r="F80" s="3">
        <v>0.8344928195333333</v>
      </c>
      <c r="G80" s="3">
        <v>1.1504119434366664</v>
      </c>
      <c r="H80" s="3">
        <v>0.18484025713666663</v>
      </c>
      <c r="I80" s="3">
        <v>4.788769287133333</v>
      </c>
      <c r="J80" s="3">
        <v>1.0032266632666664</v>
      </c>
      <c r="K80" s="3">
        <v>3.7855509143666657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3.1803102792680003</v>
      </c>
      <c r="U80" s="3">
        <v>0.4644507210820007</v>
      </c>
      <c r="V80" s="3">
        <v>0.40377584844200004</v>
      </c>
      <c r="W80" s="3">
        <v>0.0004796905459999999</v>
      </c>
      <c r="X80" s="3">
        <v>0.009406459003999994</v>
      </c>
      <c r="Y80" s="3">
        <v>0.045099658159999986</v>
      </c>
      <c r="Z80" s="3">
        <v>0.04341871484399999</v>
      </c>
      <c r="AA80" s="3">
        <v>0</v>
      </c>
      <c r="AB80" s="3">
        <v>0.11595916899999997</v>
      </c>
      <c r="AC80" s="3">
        <v>0.8393436644999995</v>
      </c>
      <c r="AD80" s="3">
        <v>0.03386877989999999</v>
      </c>
      <c r="AE80" s="3">
        <v>2.4657699999999998E-06</v>
      </c>
      <c r="AF80" s="3">
        <v>0.009832577970000003</v>
      </c>
      <c r="AG80" s="3">
        <v>0.0181528259</v>
      </c>
      <c r="AH80" s="3">
        <v>0.016364585900000003</v>
      </c>
      <c r="AI80" s="3">
        <v>0</v>
      </c>
    </row>
    <row r="81" spans="1:35" ht="12.75">
      <c r="A81" s="86">
        <v>13157</v>
      </c>
      <c r="B81" s="48" t="s">
        <v>55</v>
      </c>
      <c r="C81" s="48" t="s">
        <v>119</v>
      </c>
      <c r="D81" s="3">
        <v>2.1246533333333333</v>
      </c>
      <c r="E81" s="3">
        <v>0.6492546666666666</v>
      </c>
      <c r="F81" s="3">
        <v>3.544885333333333</v>
      </c>
      <c r="G81" s="3">
        <v>13.881925359999999</v>
      </c>
      <c r="H81" s="3">
        <v>1.2452867533333334</v>
      </c>
      <c r="I81" s="3">
        <v>7.611602666666668</v>
      </c>
      <c r="J81" s="3">
        <v>1.2895610000000002</v>
      </c>
      <c r="K81" s="3">
        <v>6.322068023333335</v>
      </c>
      <c r="L81" s="3">
        <v>0.7849471739130437</v>
      </c>
      <c r="M81" s="3">
        <v>0.9022688043478265</v>
      </c>
      <c r="N81" s="3">
        <v>0.3012444565217392</v>
      </c>
      <c r="O81" s="3">
        <v>0.0007371731521739129</v>
      </c>
      <c r="P81" s="3">
        <v>0.0011500249999999985</v>
      </c>
      <c r="Q81" s="3">
        <v>0.5970290217391304</v>
      </c>
      <c r="R81" s="3">
        <v>0.2831403260869565</v>
      </c>
      <c r="S81" s="3">
        <v>0.3138901086956526</v>
      </c>
      <c r="T81" s="3">
        <v>14.512902476026001</v>
      </c>
      <c r="U81" s="3">
        <v>1.250567076516</v>
      </c>
      <c r="V81" s="3">
        <v>0.6515573332740001</v>
      </c>
      <c r="W81" s="3">
        <v>0.001517211034</v>
      </c>
      <c r="X81" s="3">
        <v>0.027513629571999997</v>
      </c>
      <c r="Y81" s="3">
        <v>0.11237007943000002</v>
      </c>
      <c r="Z81" s="3">
        <v>0.10810586658599997</v>
      </c>
      <c r="AA81" s="3">
        <v>0</v>
      </c>
      <c r="AB81" s="3">
        <v>0.0076241378</v>
      </c>
      <c r="AC81" s="3">
        <v>0.059934983670000025</v>
      </c>
      <c r="AD81" s="3">
        <v>0.002404067</v>
      </c>
      <c r="AE81" s="3">
        <v>2.7396999999999996E-07</v>
      </c>
      <c r="AF81" s="3">
        <v>0.0006999996000000002</v>
      </c>
      <c r="AG81" s="3">
        <v>0.0012816489999999997</v>
      </c>
      <c r="AH81" s="3">
        <v>0.001155327</v>
      </c>
      <c r="AI81" s="3">
        <v>0</v>
      </c>
    </row>
    <row r="82" spans="1:35" ht="12.75">
      <c r="A82" s="86">
        <v>13159</v>
      </c>
      <c r="B82" s="48" t="s">
        <v>55</v>
      </c>
      <c r="C82" s="48" t="s">
        <v>120</v>
      </c>
      <c r="D82" s="3">
        <v>1.4559819999999997</v>
      </c>
      <c r="E82" s="3">
        <v>0.1597046666666667</v>
      </c>
      <c r="F82" s="3">
        <v>0.945524</v>
      </c>
      <c r="G82" s="3">
        <v>3.434408466666666</v>
      </c>
      <c r="H82" s="3">
        <v>0.26847669999999996</v>
      </c>
      <c r="I82" s="3">
        <v>1.8064836666666668</v>
      </c>
      <c r="J82" s="3">
        <v>0.4416</v>
      </c>
      <c r="K82" s="3">
        <v>1.3648926333333333</v>
      </c>
      <c r="L82" s="3">
        <v>4.829702173913046</v>
      </c>
      <c r="M82" s="3">
        <v>0.4698325000000011</v>
      </c>
      <c r="N82" s="3">
        <v>0.8413802173913052</v>
      </c>
      <c r="O82" s="3">
        <v>0</v>
      </c>
      <c r="P82" s="3">
        <v>0.0005896332608695647</v>
      </c>
      <c r="Q82" s="3">
        <v>1.6566434782608679</v>
      </c>
      <c r="R82" s="3">
        <v>1.3966108695652153</v>
      </c>
      <c r="S82" s="3">
        <v>0.2600133695652173</v>
      </c>
      <c r="T82" s="3">
        <v>2.6007636266359997</v>
      </c>
      <c r="U82" s="3">
        <v>0.2068505070920001</v>
      </c>
      <c r="V82" s="3">
        <v>0.249966708682</v>
      </c>
      <c r="W82" s="3">
        <v>0.00027812863599999994</v>
      </c>
      <c r="X82" s="3">
        <v>0.004140766822000002</v>
      </c>
      <c r="Y82" s="3">
        <v>0.018479511406000005</v>
      </c>
      <c r="Z82" s="3">
        <v>0.01768305136</v>
      </c>
      <c r="AA82" s="3">
        <v>0</v>
      </c>
      <c r="AB82" s="3">
        <v>0.005781889900000002</v>
      </c>
      <c r="AC82" s="3">
        <v>0.04549193577</v>
      </c>
      <c r="AD82" s="3">
        <v>0.0018232601999999996</v>
      </c>
      <c r="AE82" s="3">
        <v>0</v>
      </c>
      <c r="AF82" s="3">
        <v>0.0005342476999999999</v>
      </c>
      <c r="AG82" s="3">
        <v>0.0009821940000000003</v>
      </c>
      <c r="AH82" s="3">
        <v>0.0008769859999999998</v>
      </c>
      <c r="AI82" s="3">
        <v>0</v>
      </c>
    </row>
    <row r="83" spans="1:35" ht="12.75">
      <c r="A83" s="86">
        <v>13161</v>
      </c>
      <c r="B83" s="48" t="s">
        <v>55</v>
      </c>
      <c r="C83" s="48" t="s">
        <v>121</v>
      </c>
      <c r="D83" s="3">
        <v>3.5474723965866684</v>
      </c>
      <c r="E83" s="3">
        <v>0.3381112925866666</v>
      </c>
      <c r="F83" s="3">
        <v>1.8150148322533333</v>
      </c>
      <c r="G83" s="3">
        <v>0.5663203093533334</v>
      </c>
      <c r="H83" s="3">
        <v>0.5575013984866667</v>
      </c>
      <c r="I83" s="3">
        <v>3.4392841311066666</v>
      </c>
      <c r="J83" s="3">
        <v>0.8537130369200001</v>
      </c>
      <c r="K83" s="3">
        <v>2.58558298892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3.0995944251479997</v>
      </c>
      <c r="U83" s="3">
        <v>0.24968065837999992</v>
      </c>
      <c r="V83" s="3">
        <v>0.22790854180200001</v>
      </c>
      <c r="W83" s="3">
        <v>0.000316057532</v>
      </c>
      <c r="X83" s="3">
        <v>0.004812625617999999</v>
      </c>
      <c r="Y83" s="3">
        <v>0.022633950223999996</v>
      </c>
      <c r="Z83" s="3">
        <v>0.021717392589999992</v>
      </c>
      <c r="AA83" s="3">
        <v>0</v>
      </c>
      <c r="AB83" s="3">
        <v>0.0318090277</v>
      </c>
      <c r="AC83" s="3">
        <v>0.10486457445000003</v>
      </c>
      <c r="AD83" s="3">
        <v>0.00475420397</v>
      </c>
      <c r="AE83" s="3">
        <v>2.7396999999999996E-07</v>
      </c>
      <c r="AF83" s="3">
        <v>0.0019213912999999994</v>
      </c>
      <c r="AG83" s="3">
        <v>0.002511000969999999</v>
      </c>
      <c r="AH83" s="3">
        <v>0.0023005319699999994</v>
      </c>
      <c r="AI83" s="3">
        <v>0</v>
      </c>
    </row>
    <row r="84" spans="1:35" ht="12.75">
      <c r="A84" s="86">
        <v>13163</v>
      </c>
      <c r="B84" s="48" t="s">
        <v>55</v>
      </c>
      <c r="C84" s="48" t="s">
        <v>122</v>
      </c>
      <c r="D84" s="3">
        <v>2.6544897642519993</v>
      </c>
      <c r="E84" s="3">
        <v>0.2658987265853333</v>
      </c>
      <c r="F84" s="3">
        <v>2.1373477251853337</v>
      </c>
      <c r="G84" s="3">
        <v>0.9552167826686667</v>
      </c>
      <c r="H84" s="3">
        <v>0.448453273552</v>
      </c>
      <c r="I84" s="3">
        <v>6.353325446506667</v>
      </c>
      <c r="J84" s="3">
        <v>1.2350550605853334</v>
      </c>
      <c r="K84" s="3">
        <v>5.118248494044001</v>
      </c>
      <c r="L84" s="3">
        <v>0.17760782608695666</v>
      </c>
      <c r="M84" s="3">
        <v>0.40999836956521774</v>
      </c>
      <c r="N84" s="3">
        <v>0.011457978260869554</v>
      </c>
      <c r="O84" s="3">
        <v>0</v>
      </c>
      <c r="P84" s="3">
        <v>0.027073793478260864</v>
      </c>
      <c r="Q84" s="3">
        <v>0.7190016304347828</v>
      </c>
      <c r="R84" s="3">
        <v>0.4452032608695653</v>
      </c>
      <c r="S84" s="3">
        <v>0.2738000000000003</v>
      </c>
      <c r="T84" s="3">
        <v>6.715803407814002</v>
      </c>
      <c r="U84" s="3">
        <v>0.49517083892400016</v>
      </c>
      <c r="V84" s="3">
        <v>0.3689978269999999</v>
      </c>
      <c r="W84" s="3">
        <v>0.0005957624320000002</v>
      </c>
      <c r="X84" s="3">
        <v>0.009945953813999995</v>
      </c>
      <c r="Y84" s="3">
        <v>0.048390814406</v>
      </c>
      <c r="Z84" s="3">
        <v>0.04642964109000001</v>
      </c>
      <c r="AA84" s="3">
        <v>0</v>
      </c>
      <c r="AB84" s="3">
        <v>0.037575289</v>
      </c>
      <c r="AC84" s="3">
        <v>0.2949793168</v>
      </c>
      <c r="AD84" s="3">
        <v>0.011786738949999997</v>
      </c>
      <c r="AE84" s="3">
        <v>8.219199999999998E-07</v>
      </c>
      <c r="AF84" s="3">
        <v>0.0034540220000000006</v>
      </c>
      <c r="AG84" s="3">
        <v>0.006343297949999998</v>
      </c>
      <c r="AH84" s="3">
        <v>0.005733167950000001</v>
      </c>
      <c r="AI84" s="3">
        <v>0</v>
      </c>
    </row>
    <row r="85" spans="1:35" ht="12.75">
      <c r="A85" s="86">
        <v>13165</v>
      </c>
      <c r="B85" s="48" t="s">
        <v>55</v>
      </c>
      <c r="C85" s="48" t="s">
        <v>123</v>
      </c>
      <c r="D85" s="3">
        <v>2.19387388893</v>
      </c>
      <c r="E85" s="3">
        <v>0.20689427859666665</v>
      </c>
      <c r="F85" s="3">
        <v>0.8650482979300002</v>
      </c>
      <c r="G85" s="3">
        <v>0.8825301907299998</v>
      </c>
      <c r="H85" s="3">
        <v>0.3507209595633334</v>
      </c>
      <c r="I85" s="3">
        <v>2.4819449504566666</v>
      </c>
      <c r="J85" s="3">
        <v>0.6135327912633332</v>
      </c>
      <c r="K85" s="3">
        <v>1.8684012222633328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2.5299243726759992</v>
      </c>
      <c r="U85" s="3">
        <v>0.27713416645200006</v>
      </c>
      <c r="V85" s="3">
        <v>0.234440360778</v>
      </c>
      <c r="W85" s="3">
        <v>0.0003240712839999999</v>
      </c>
      <c r="X85" s="3">
        <v>0.0055066137139999985</v>
      </c>
      <c r="Y85" s="3">
        <v>0.025197760934000005</v>
      </c>
      <c r="Z85" s="3">
        <v>0.024228189892000002</v>
      </c>
      <c r="AA85" s="3">
        <v>0</v>
      </c>
      <c r="AB85" s="3">
        <v>0.04853532900000001</v>
      </c>
      <c r="AC85" s="3">
        <v>0.38113137379999995</v>
      </c>
      <c r="AD85" s="3">
        <v>0.015247428950000001</v>
      </c>
      <c r="AE85" s="3">
        <v>1.0959000000000004E-06</v>
      </c>
      <c r="AF85" s="3">
        <v>0.004467149000000002</v>
      </c>
      <c r="AG85" s="3">
        <v>0.008222227949999997</v>
      </c>
      <c r="AH85" s="3">
        <v>0.007401327949999998</v>
      </c>
      <c r="AI85" s="3">
        <v>0</v>
      </c>
    </row>
    <row r="86" spans="1:35" ht="12.75">
      <c r="A86" s="86">
        <v>13167</v>
      </c>
      <c r="B86" s="48" t="s">
        <v>55</v>
      </c>
      <c r="C86" s="48" t="s">
        <v>124</v>
      </c>
      <c r="D86" s="3">
        <v>1.090460666666667</v>
      </c>
      <c r="E86" s="3">
        <v>0.10159106666666667</v>
      </c>
      <c r="F86" s="3">
        <v>0.8580013333333334</v>
      </c>
      <c r="G86" s="3">
        <v>0.3979792666666666</v>
      </c>
      <c r="H86" s="3">
        <v>0.17199986666666667</v>
      </c>
      <c r="I86" s="3">
        <v>2.977371666666666</v>
      </c>
      <c r="J86" s="3">
        <v>0.5468523333333333</v>
      </c>
      <c r="K86" s="3">
        <v>2.4305128666666667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2.3103929714940006</v>
      </c>
      <c r="U86" s="3">
        <v>0.16131529319599994</v>
      </c>
      <c r="V86" s="3">
        <v>0.183279844334</v>
      </c>
      <c r="W86" s="3">
        <v>0.00019744028399999998</v>
      </c>
      <c r="X86" s="3">
        <v>0.00332186801</v>
      </c>
      <c r="Y86" s="3">
        <v>0.016154309111999995</v>
      </c>
      <c r="Z86" s="3">
        <v>0.015469616956000003</v>
      </c>
      <c r="AA86" s="3">
        <v>0</v>
      </c>
      <c r="AB86" s="3">
        <v>0.003496719920000001</v>
      </c>
      <c r="AC86" s="3">
        <v>0.02763427387</v>
      </c>
      <c r="AD86" s="3">
        <v>0.0010838394999999998</v>
      </c>
      <c r="AE86" s="3">
        <v>0</v>
      </c>
      <c r="AF86" s="3">
        <v>0.00032246780000000006</v>
      </c>
      <c r="AG86" s="3">
        <v>0.0005769890000000001</v>
      </c>
      <c r="AH86" s="3">
        <v>0.000513975</v>
      </c>
      <c r="AI86" s="3">
        <v>0</v>
      </c>
    </row>
    <row r="87" spans="1:35" ht="12.75">
      <c r="A87" s="86">
        <v>13169</v>
      </c>
      <c r="B87" s="48" t="s">
        <v>55</v>
      </c>
      <c r="C87" s="48" t="s">
        <v>125</v>
      </c>
      <c r="D87" s="3">
        <v>1.4836386666666666</v>
      </c>
      <c r="E87" s="3">
        <v>0.09038073333333334</v>
      </c>
      <c r="F87" s="3">
        <v>1.8196920000000003</v>
      </c>
      <c r="G87" s="3">
        <v>0.5881341666666664</v>
      </c>
      <c r="H87" s="3">
        <v>0.08596500000000001</v>
      </c>
      <c r="I87" s="3">
        <v>2.597366666666666</v>
      </c>
      <c r="J87" s="3">
        <v>0.5301020000000001</v>
      </c>
      <c r="K87" s="3">
        <v>2.0672677</v>
      </c>
      <c r="L87" s="3">
        <v>0.38013043478260927</v>
      </c>
      <c r="M87" s="3">
        <v>0.32648054347826094</v>
      </c>
      <c r="N87" s="3">
        <v>0.004363828260869555</v>
      </c>
      <c r="O87" s="3">
        <v>0</v>
      </c>
      <c r="P87" s="3">
        <v>0.0005563729347826091</v>
      </c>
      <c r="Q87" s="3">
        <v>0.0039595369565217425</v>
      </c>
      <c r="R87" s="3">
        <v>0.0039595369565217425</v>
      </c>
      <c r="S87" s="3">
        <v>0</v>
      </c>
      <c r="T87" s="3">
        <v>3.2657902728220014</v>
      </c>
      <c r="U87" s="3">
        <v>0.27898137371599996</v>
      </c>
      <c r="V87" s="3">
        <v>0.23321640920599995</v>
      </c>
      <c r="W87" s="3">
        <v>0.00033174370800000006</v>
      </c>
      <c r="X87" s="3">
        <v>0.0064601441419999996</v>
      </c>
      <c r="Y87" s="3">
        <v>0.026626808406</v>
      </c>
      <c r="Z87" s="3">
        <v>0.025571970048</v>
      </c>
      <c r="AA87" s="3">
        <v>0</v>
      </c>
      <c r="AB87" s="3">
        <v>0.094708762</v>
      </c>
      <c r="AC87" s="3">
        <v>0.7395102784999997</v>
      </c>
      <c r="AD87" s="3">
        <v>0.03497410989999999</v>
      </c>
      <c r="AE87" s="3">
        <v>2.19177E-06</v>
      </c>
      <c r="AF87" s="3">
        <v>0.008044928970000002</v>
      </c>
      <c r="AG87" s="3">
        <v>0.016037529900000007</v>
      </c>
      <c r="AH87" s="3">
        <v>0.014458195899999998</v>
      </c>
      <c r="AI87" s="3">
        <v>0</v>
      </c>
    </row>
    <row r="88" spans="1:35" ht="12.75">
      <c r="A88" s="86">
        <v>13171</v>
      </c>
      <c r="B88" s="48" t="s">
        <v>55</v>
      </c>
      <c r="C88" s="48" t="s">
        <v>126</v>
      </c>
      <c r="D88" s="3">
        <v>0.8228759999999999</v>
      </c>
      <c r="E88" s="3">
        <v>0.21663373333333336</v>
      </c>
      <c r="F88" s="3">
        <v>1.6892556666666663</v>
      </c>
      <c r="G88" s="3">
        <v>1.39784041</v>
      </c>
      <c r="H88" s="3">
        <v>0.4155295866666666</v>
      </c>
      <c r="I88" s="3">
        <v>2.334636666666667</v>
      </c>
      <c r="J88" s="3">
        <v>0.4315423333333334</v>
      </c>
      <c r="K88" s="3">
        <v>1.9030996266666664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2.5409604944120003</v>
      </c>
      <c r="U88" s="3">
        <v>0.2164300035039999</v>
      </c>
      <c r="V88" s="3">
        <v>0.169836348772</v>
      </c>
      <c r="W88" s="3">
        <v>0.00025534411999999997</v>
      </c>
      <c r="X88" s="3">
        <v>0.004693989342</v>
      </c>
      <c r="Y88" s="3">
        <v>0.020189093563999998</v>
      </c>
      <c r="Z88" s="3">
        <v>0.019407636971999997</v>
      </c>
      <c r="AA88" s="3">
        <v>0</v>
      </c>
      <c r="AB88" s="3">
        <v>0.005369309899999998</v>
      </c>
      <c r="AC88" s="3">
        <v>0.04227415177000001</v>
      </c>
      <c r="AD88" s="3">
        <v>0.0016909202000000003</v>
      </c>
      <c r="AE88" s="3">
        <v>0</v>
      </c>
      <c r="AF88" s="3">
        <v>0.0004928737</v>
      </c>
      <c r="AG88" s="3">
        <v>0.000897264</v>
      </c>
      <c r="AH88" s="3">
        <v>0.0008128760000000001</v>
      </c>
      <c r="AI88" s="3">
        <v>0</v>
      </c>
    </row>
    <row r="89" spans="1:35" ht="12.75">
      <c r="A89" s="86">
        <v>13173</v>
      </c>
      <c r="B89" s="48" t="s">
        <v>55</v>
      </c>
      <c r="C89" s="48" t="s">
        <v>127</v>
      </c>
      <c r="D89" s="3">
        <v>2.6908511780866675</v>
      </c>
      <c r="E89" s="3">
        <v>0.0854920780866667</v>
      </c>
      <c r="F89" s="3">
        <v>0.6352137447533333</v>
      </c>
      <c r="G89" s="3">
        <v>0.22173241142000003</v>
      </c>
      <c r="H89" s="3">
        <v>0.05661086141999999</v>
      </c>
      <c r="I89" s="3">
        <v>2.0745918895066664</v>
      </c>
      <c r="J89" s="3">
        <v>0.5285346447533333</v>
      </c>
      <c r="K89" s="3">
        <v>1.5460484114200002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5.159380391198001</v>
      </c>
      <c r="U89" s="3">
        <v>0.20854044757000006</v>
      </c>
      <c r="V89" s="3">
        <v>1.4092623287640007</v>
      </c>
      <c r="W89" s="3">
        <v>0.000426396502</v>
      </c>
      <c r="X89" s="3">
        <v>0.0035783258780000007</v>
      </c>
      <c r="Y89" s="3">
        <v>0.04459105804799999</v>
      </c>
      <c r="Z89" s="3">
        <v>0.041595744921999994</v>
      </c>
      <c r="AA89" s="3">
        <v>0</v>
      </c>
      <c r="AB89" s="3">
        <v>0.015564845599999995</v>
      </c>
      <c r="AC89" s="3">
        <v>0.12227328531999998</v>
      </c>
      <c r="AD89" s="3">
        <v>0.00488874797</v>
      </c>
      <c r="AE89" s="3">
        <v>2.7396999999999996E-07</v>
      </c>
      <c r="AF89" s="3">
        <v>0.0014320931999999994</v>
      </c>
      <c r="AG89" s="3">
        <v>0.0026271689699999988</v>
      </c>
      <c r="AH89" s="3">
        <v>0.00237452497</v>
      </c>
      <c r="AI89" s="3">
        <v>0</v>
      </c>
    </row>
    <row r="90" spans="1:35" ht="12.75">
      <c r="A90" s="86">
        <v>13175</v>
      </c>
      <c r="B90" s="48" t="s">
        <v>55</v>
      </c>
      <c r="C90" s="48" t="s">
        <v>128</v>
      </c>
      <c r="D90" s="3">
        <v>7.3899016177600005</v>
      </c>
      <c r="E90" s="3">
        <v>0.8046007598933332</v>
      </c>
      <c r="F90" s="3">
        <v>5.1674866027599995</v>
      </c>
      <c r="G90" s="3">
        <v>1.128352728446667</v>
      </c>
      <c r="H90" s="3">
        <v>1.3656247454800001</v>
      </c>
      <c r="I90" s="3">
        <v>8.161617853880003</v>
      </c>
      <c r="J90" s="3">
        <v>1.88885838136</v>
      </c>
      <c r="K90" s="3">
        <v>6.272757724053333</v>
      </c>
      <c r="L90" s="3">
        <v>1.635217391304346</v>
      </c>
      <c r="M90" s="3">
        <v>2.7215358695652148</v>
      </c>
      <c r="N90" s="3">
        <v>1.629654347826087</v>
      </c>
      <c r="O90" s="3">
        <v>0.00038731815217391284</v>
      </c>
      <c r="P90" s="3">
        <v>4.398318478260874</v>
      </c>
      <c r="Q90" s="3">
        <v>1.0155010869565235</v>
      </c>
      <c r="R90" s="3">
        <v>0.2519005434782603</v>
      </c>
      <c r="S90" s="3">
        <v>0.7636400000000003</v>
      </c>
      <c r="T90" s="3">
        <v>11.15501783338599</v>
      </c>
      <c r="U90" s="3">
        <v>0.6545782813179997</v>
      </c>
      <c r="V90" s="3">
        <v>0.7281284966060001</v>
      </c>
      <c r="W90" s="3">
        <v>0.0009182730760000001</v>
      </c>
      <c r="X90" s="3">
        <v>0.012073994544</v>
      </c>
      <c r="Y90" s="3">
        <v>0.05826142961200002</v>
      </c>
      <c r="Z90" s="3">
        <v>0.05576893709600001</v>
      </c>
      <c r="AA90" s="3">
        <v>0</v>
      </c>
      <c r="AB90" s="3">
        <v>0.01479071992</v>
      </c>
      <c r="AC90" s="3">
        <v>0.027665506870000002</v>
      </c>
      <c r="AD90" s="3">
        <v>0.0014279495000000006</v>
      </c>
      <c r="AE90" s="3">
        <v>0</v>
      </c>
      <c r="AF90" s="3">
        <v>0.00032246780000000006</v>
      </c>
      <c r="AG90" s="3">
        <v>0.000640825</v>
      </c>
      <c r="AH90" s="3">
        <v>0.0005778109999999999</v>
      </c>
      <c r="AI90" s="3">
        <v>0</v>
      </c>
    </row>
    <row r="91" spans="1:35" ht="12.75">
      <c r="A91" s="86">
        <v>13177</v>
      </c>
      <c r="B91" s="48" t="s">
        <v>55</v>
      </c>
      <c r="C91" s="48" t="s">
        <v>129</v>
      </c>
      <c r="D91" s="3">
        <v>4.824627694890001</v>
      </c>
      <c r="E91" s="3">
        <v>0.1751437960566667</v>
      </c>
      <c r="F91" s="3">
        <v>1.5705905378566665</v>
      </c>
      <c r="G91" s="3">
        <v>0.7261303296766665</v>
      </c>
      <c r="H91" s="3">
        <v>0.13280506289</v>
      </c>
      <c r="I91" s="3">
        <v>8.402934404113333</v>
      </c>
      <c r="J91" s="3">
        <v>1.7113698755566666</v>
      </c>
      <c r="K91" s="3">
        <v>6.691595528590001</v>
      </c>
      <c r="L91" s="3">
        <v>0</v>
      </c>
      <c r="M91" s="3">
        <v>0</v>
      </c>
      <c r="N91" s="3">
        <v>0.40552999999999945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5.718439639814001</v>
      </c>
      <c r="U91" s="3">
        <v>0.53964174487</v>
      </c>
      <c r="V91" s="3">
        <v>0.5299441338219999</v>
      </c>
      <c r="W91" s="3">
        <v>0.000616412652</v>
      </c>
      <c r="X91" s="3">
        <v>0.011487851246</v>
      </c>
      <c r="Y91" s="3">
        <v>0.05311872470600001</v>
      </c>
      <c r="Z91" s="3">
        <v>0.05101141104800001</v>
      </c>
      <c r="AA91" s="3">
        <v>0</v>
      </c>
      <c r="AB91" s="3">
        <v>0.009722415799999998</v>
      </c>
      <c r="AC91" s="3">
        <v>0.07653952954999999</v>
      </c>
      <c r="AD91" s="3">
        <v>0.003065513999999999</v>
      </c>
      <c r="AE91" s="3">
        <v>2.7396999999999996E-07</v>
      </c>
      <c r="AF91" s="3">
        <v>0.0008934295000000004</v>
      </c>
      <c r="AG91" s="3">
        <v>0.0016443470000000006</v>
      </c>
      <c r="AH91" s="3">
        <v>0.0014969509999999998</v>
      </c>
      <c r="AI91" s="3">
        <v>0</v>
      </c>
    </row>
    <row r="92" spans="1:35" ht="12.75">
      <c r="A92" s="86">
        <v>13179</v>
      </c>
      <c r="B92" s="48" t="s">
        <v>55</v>
      </c>
      <c r="C92" s="48" t="s">
        <v>130</v>
      </c>
      <c r="D92" s="3">
        <v>4.062938763710001</v>
      </c>
      <c r="E92" s="3">
        <v>0.2631682273766667</v>
      </c>
      <c r="F92" s="3">
        <v>4.19956825371</v>
      </c>
      <c r="G92" s="3">
        <v>0.12523008771</v>
      </c>
      <c r="H92" s="3">
        <v>0.31619908637666666</v>
      </c>
      <c r="I92" s="3">
        <v>5.4262164174833325</v>
      </c>
      <c r="J92" s="3">
        <v>1.0569449403766666</v>
      </c>
      <c r="K92" s="3">
        <v>4.369259278043332</v>
      </c>
      <c r="L92" s="3">
        <v>181.16</v>
      </c>
      <c r="M92" s="3">
        <v>5.916951086956521</v>
      </c>
      <c r="N92" s="3">
        <v>1.8103684782608678</v>
      </c>
      <c r="O92" s="3">
        <v>0</v>
      </c>
      <c r="P92" s="3">
        <v>0.6825750000000003</v>
      </c>
      <c r="Q92" s="3">
        <v>22.930847826086982</v>
      </c>
      <c r="R92" s="3">
        <v>22.84784782608693</v>
      </c>
      <c r="S92" s="3">
        <v>0.08324002173913042</v>
      </c>
      <c r="T92" s="3">
        <v>10.810534718945998</v>
      </c>
      <c r="U92" s="3">
        <v>0.78859324281</v>
      </c>
      <c r="V92" s="3">
        <v>1.7751642164039996</v>
      </c>
      <c r="W92" s="3">
        <v>0.0011136424480000001</v>
      </c>
      <c r="X92" s="3">
        <v>0.015084173737999997</v>
      </c>
      <c r="Y92" s="3">
        <v>0.06856241376599999</v>
      </c>
      <c r="Z92" s="3">
        <v>0.06515139944199999</v>
      </c>
      <c r="AA92" s="3">
        <v>0</v>
      </c>
      <c r="AB92" s="3">
        <v>0.09820834399999996</v>
      </c>
      <c r="AC92" s="3">
        <v>0.7707492475</v>
      </c>
      <c r="AD92" s="3">
        <v>0.030775786899999994</v>
      </c>
      <c r="AE92" s="3">
        <v>2.4657699999999998E-06</v>
      </c>
      <c r="AF92" s="3">
        <v>0.00999502397</v>
      </c>
      <c r="AG92" s="3">
        <v>0.016723582900000002</v>
      </c>
      <c r="AH92" s="3">
        <v>0.015071058899999996</v>
      </c>
      <c r="AI92" s="3">
        <v>0</v>
      </c>
    </row>
    <row r="93" spans="1:35" ht="12.75">
      <c r="A93" s="86">
        <v>13181</v>
      </c>
      <c r="B93" s="48" t="s">
        <v>55</v>
      </c>
      <c r="C93" s="48" t="s">
        <v>131</v>
      </c>
      <c r="D93" s="3">
        <v>0.7515093333333336</v>
      </c>
      <c r="E93" s="3">
        <v>0.05517553333333333</v>
      </c>
      <c r="F93" s="3">
        <v>0.6520776666666667</v>
      </c>
      <c r="G93" s="3">
        <v>0.27756443</v>
      </c>
      <c r="H93" s="3">
        <v>0.062373160000000004</v>
      </c>
      <c r="I93" s="3">
        <v>2.112447</v>
      </c>
      <c r="J93" s="3">
        <v>0.3666043333333334</v>
      </c>
      <c r="K93" s="3">
        <v>1.7458329500000003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11.018141594412002</v>
      </c>
      <c r="U93" s="3">
        <v>0.386852673862</v>
      </c>
      <c r="V93" s="3">
        <v>2.3954558803539996</v>
      </c>
      <c r="W93" s="3">
        <v>0.000803769898</v>
      </c>
      <c r="X93" s="3">
        <v>0.0057172334239999996</v>
      </c>
      <c r="Y93" s="3">
        <v>0.05164730516399999</v>
      </c>
      <c r="Z93" s="3">
        <v>0.048104736344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</row>
    <row r="94" spans="1:35" ht="12.75">
      <c r="A94" s="86">
        <v>13183</v>
      </c>
      <c r="B94" s="48" t="s">
        <v>55</v>
      </c>
      <c r="C94" s="48" t="s">
        <v>132</v>
      </c>
      <c r="D94" s="3">
        <v>1.3257393333333332</v>
      </c>
      <c r="E94" s="3">
        <v>0.04039093333333333</v>
      </c>
      <c r="F94" s="3">
        <v>0.5760843333333332</v>
      </c>
      <c r="G94" s="3">
        <v>0.8355209000000001</v>
      </c>
      <c r="H94" s="3">
        <v>0.005980933333333334</v>
      </c>
      <c r="I94" s="3">
        <v>0.7810106666666666</v>
      </c>
      <c r="J94" s="3">
        <v>0.26011833333333334</v>
      </c>
      <c r="K94" s="3">
        <v>0.5208888333333332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2.020482915286</v>
      </c>
      <c r="U94" s="3">
        <v>0.12391164043400005</v>
      </c>
      <c r="V94" s="3">
        <v>0.20323275785599998</v>
      </c>
      <c r="W94" s="3">
        <v>0.000170982764</v>
      </c>
      <c r="X94" s="3">
        <v>0.0029212550320000014</v>
      </c>
      <c r="Y94" s="3">
        <v>0.014018748829999997</v>
      </c>
      <c r="Z94" s="3">
        <v>0.013321668206</v>
      </c>
      <c r="AA94" s="3">
        <v>0</v>
      </c>
      <c r="AB94" s="3">
        <v>0.0347478432</v>
      </c>
      <c r="AC94" s="3">
        <v>0.2725665268</v>
      </c>
      <c r="AD94" s="3">
        <v>0.010845252949999997</v>
      </c>
      <c r="AE94" s="3">
        <v>8.219199999999998E-07</v>
      </c>
      <c r="AF94" s="3">
        <v>0.003883551999999999</v>
      </c>
      <c r="AG94" s="3">
        <v>0.005927979949999999</v>
      </c>
      <c r="AH94" s="3">
        <v>0.0053599699500000006</v>
      </c>
      <c r="AI94" s="3">
        <v>0</v>
      </c>
    </row>
    <row r="95" spans="1:35" ht="12.75">
      <c r="A95" s="86">
        <v>13185</v>
      </c>
      <c r="B95" s="48" t="s">
        <v>55</v>
      </c>
      <c r="C95" s="48" t="s">
        <v>133</v>
      </c>
      <c r="D95" s="3">
        <v>4.33929374489</v>
      </c>
      <c r="E95" s="3">
        <v>0.84390152789</v>
      </c>
      <c r="F95" s="3">
        <v>9.118033868889999</v>
      </c>
      <c r="G95" s="3">
        <v>0.4265756617566667</v>
      </c>
      <c r="H95" s="3">
        <v>1.551171697156667</v>
      </c>
      <c r="I95" s="3">
        <v>11.351164380446665</v>
      </c>
      <c r="J95" s="3">
        <v>1.9721005172233335</v>
      </c>
      <c r="K95" s="3">
        <v>9.378967194953669</v>
      </c>
      <c r="L95" s="3">
        <v>9.929642391304366</v>
      </c>
      <c r="M95" s="3">
        <v>3.1291239130434745</v>
      </c>
      <c r="N95" s="3">
        <v>4.770411956521736</v>
      </c>
      <c r="O95" s="3">
        <v>0.08156199999999993</v>
      </c>
      <c r="P95" s="3">
        <v>3.5141032608695673</v>
      </c>
      <c r="Q95" s="3">
        <v>1.1545695652173904</v>
      </c>
      <c r="R95" s="3">
        <v>0.8575280434782597</v>
      </c>
      <c r="S95" s="3">
        <v>0.29700152173913114</v>
      </c>
      <c r="T95" s="3">
        <v>31.659812331933992</v>
      </c>
      <c r="U95" s="3">
        <v>1.4024341914380005</v>
      </c>
      <c r="V95" s="3">
        <v>3.4709228080879995</v>
      </c>
      <c r="W95" s="3">
        <v>0.002263701148</v>
      </c>
      <c r="X95" s="3">
        <v>0.028301854293999982</v>
      </c>
      <c r="Y95" s="3">
        <v>0.19389588359600002</v>
      </c>
      <c r="Z95" s="3">
        <v>0.18319110341799996</v>
      </c>
      <c r="AA95" s="3">
        <v>0</v>
      </c>
      <c r="AB95" s="3">
        <v>0.13330445600000002</v>
      </c>
      <c r="AC95" s="3">
        <v>0.7120731915000001</v>
      </c>
      <c r="AD95" s="3">
        <v>0.030182559900000006</v>
      </c>
      <c r="AE95" s="3">
        <v>2.19177E-06</v>
      </c>
      <c r="AF95" s="3">
        <v>0.008340510970000003</v>
      </c>
      <c r="AG95" s="3">
        <v>0.0155785319</v>
      </c>
      <c r="AH95" s="3">
        <v>0.014062941899999994</v>
      </c>
      <c r="AI95" s="3">
        <v>0</v>
      </c>
    </row>
    <row r="96" spans="1:35" ht="12.75">
      <c r="A96" s="86">
        <v>13187</v>
      </c>
      <c r="B96" s="48" t="s">
        <v>55</v>
      </c>
      <c r="C96" s="48" t="s">
        <v>134</v>
      </c>
      <c r="D96" s="3">
        <v>0.7976693333333332</v>
      </c>
      <c r="E96" s="3">
        <v>0.15799066666666664</v>
      </c>
      <c r="F96" s="3">
        <v>1.6753723333333332</v>
      </c>
      <c r="G96" s="3">
        <v>2.7261635333333327</v>
      </c>
      <c r="H96" s="3">
        <v>0.26607946000000005</v>
      </c>
      <c r="I96" s="3">
        <v>1.6266596666666666</v>
      </c>
      <c r="J96" s="3">
        <v>0.368479</v>
      </c>
      <c r="K96" s="3">
        <v>1.2581772933333333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5.708100063567998</v>
      </c>
      <c r="U96" s="3">
        <v>0.35324066800399995</v>
      </c>
      <c r="V96" s="3">
        <v>0.902860514204</v>
      </c>
      <c r="W96" s="3">
        <v>0.000533899338</v>
      </c>
      <c r="X96" s="3">
        <v>0.007759214302</v>
      </c>
      <c r="Y96" s="3">
        <v>0.052364658347999984</v>
      </c>
      <c r="Z96" s="3">
        <v>0.049478343082000005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</row>
    <row r="97" spans="1:35" ht="12.75">
      <c r="A97" s="86">
        <v>13189</v>
      </c>
      <c r="B97" s="48" t="s">
        <v>55</v>
      </c>
      <c r="C97" s="48" t="s">
        <v>135</v>
      </c>
      <c r="D97" s="3">
        <v>1.6980221948439997</v>
      </c>
      <c r="E97" s="3">
        <v>0.3111370486773334</v>
      </c>
      <c r="F97" s="3">
        <v>1.9331787118439998</v>
      </c>
      <c r="G97" s="3">
        <v>0.930579508744</v>
      </c>
      <c r="H97" s="3">
        <v>0.572379015644</v>
      </c>
      <c r="I97" s="3">
        <v>3.7582260236933336</v>
      </c>
      <c r="J97" s="3">
        <v>0.6915972191773334</v>
      </c>
      <c r="K97" s="3">
        <v>3.0666212597693328</v>
      </c>
      <c r="L97" s="3">
        <v>0.5065299999999998</v>
      </c>
      <c r="M97" s="3">
        <v>0.622</v>
      </c>
      <c r="N97" s="3">
        <v>0.820909999999999</v>
      </c>
      <c r="O97" s="3">
        <v>0</v>
      </c>
      <c r="P97" s="3">
        <v>0</v>
      </c>
      <c r="Q97" s="3">
        <v>0.6032399999999997</v>
      </c>
      <c r="R97" s="3">
        <v>0.4230200000000005</v>
      </c>
      <c r="S97" s="3">
        <v>0.1802200000000001</v>
      </c>
      <c r="T97" s="3">
        <v>6.511312620077999</v>
      </c>
      <c r="U97" s="3">
        <v>0.24216632093199997</v>
      </c>
      <c r="V97" s="3">
        <v>1.1858338263700003</v>
      </c>
      <c r="W97" s="3">
        <v>0.00048474123000000007</v>
      </c>
      <c r="X97" s="3">
        <v>0.0042648884420000005</v>
      </c>
      <c r="Y97" s="3">
        <v>0.04331846972800001</v>
      </c>
      <c r="Z97" s="3">
        <v>0.040524553020000006</v>
      </c>
      <c r="AA97" s="3">
        <v>0</v>
      </c>
      <c r="AB97" s="3">
        <v>0.02124481550000001</v>
      </c>
      <c r="AC97" s="3">
        <v>0.16410606710000003</v>
      </c>
      <c r="AD97" s="3">
        <v>0.007563264969999998</v>
      </c>
      <c r="AE97" s="3">
        <v>5.479500000000002E-07</v>
      </c>
      <c r="AF97" s="3">
        <v>0.0017832670000000007</v>
      </c>
      <c r="AG97" s="3">
        <v>0.0035241389699999996</v>
      </c>
      <c r="AH97" s="3">
        <v>0.003187386969999999</v>
      </c>
      <c r="AI97" s="3">
        <v>0</v>
      </c>
    </row>
    <row r="98" spans="1:35" ht="12.75">
      <c r="A98" s="86">
        <v>13191</v>
      </c>
      <c r="B98" s="48" t="s">
        <v>55</v>
      </c>
      <c r="C98" s="48" t="s">
        <v>136</v>
      </c>
      <c r="D98" s="3">
        <v>2.746773501435463</v>
      </c>
      <c r="E98" s="3">
        <v>0.09519769378519126</v>
      </c>
      <c r="F98" s="3">
        <v>1.473847717282459</v>
      </c>
      <c r="G98" s="3">
        <v>0.2480056401239891</v>
      </c>
      <c r="H98" s="3">
        <v>0.03152892056114755</v>
      </c>
      <c r="I98" s="3">
        <v>3.72535267555164</v>
      </c>
      <c r="J98" s="3">
        <v>0.7119181997961203</v>
      </c>
      <c r="K98" s="3">
        <v>3.0134393642769943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13.993535018476</v>
      </c>
      <c r="U98" s="3">
        <v>0.6803373721160002</v>
      </c>
      <c r="V98" s="3">
        <v>3.9767415860820012</v>
      </c>
      <c r="W98" s="3">
        <v>0.0013017265380000002</v>
      </c>
      <c r="X98" s="3">
        <v>0.009198446156</v>
      </c>
      <c r="Y98" s="3">
        <v>0.08170226552200001</v>
      </c>
      <c r="Z98" s="3">
        <v>0.07581189427799999</v>
      </c>
      <c r="AA98" s="3">
        <v>0</v>
      </c>
      <c r="AB98" s="3">
        <v>0.00100274</v>
      </c>
      <c r="AC98" s="3">
        <v>0.0070326</v>
      </c>
      <c r="AD98" s="3">
        <v>0.0002117769999999999</v>
      </c>
      <c r="AE98" s="3">
        <v>0</v>
      </c>
      <c r="AF98" s="3">
        <v>0.0012531009999999997</v>
      </c>
      <c r="AG98" s="3">
        <v>0.00032355999999999997</v>
      </c>
      <c r="AH98" s="3">
        <v>0.00028931299999999997</v>
      </c>
      <c r="AI98" s="3">
        <v>0</v>
      </c>
    </row>
    <row r="99" spans="1:35" ht="12.75">
      <c r="A99" s="86">
        <v>13193</v>
      </c>
      <c r="B99" s="48" t="s">
        <v>55</v>
      </c>
      <c r="C99" s="48" t="s">
        <v>137</v>
      </c>
      <c r="D99" s="3">
        <v>1.9614599999999998</v>
      </c>
      <c r="E99" s="3">
        <v>0.17239333333333334</v>
      </c>
      <c r="F99" s="3">
        <v>1.25276</v>
      </c>
      <c r="G99" s="3">
        <v>4.559822066666667</v>
      </c>
      <c r="H99" s="3">
        <v>0.26711973333333333</v>
      </c>
      <c r="I99" s="3">
        <v>4.59332</v>
      </c>
      <c r="J99" s="3">
        <v>0.9069386666666666</v>
      </c>
      <c r="K99" s="3">
        <v>3.6863953666666665</v>
      </c>
      <c r="L99" s="3">
        <v>4.033</v>
      </c>
      <c r="M99" s="3">
        <v>2.8204000000000047</v>
      </c>
      <c r="N99" s="3">
        <v>1.220799999999998</v>
      </c>
      <c r="O99" s="3">
        <v>0</v>
      </c>
      <c r="P99" s="3">
        <v>0.5332900000000008</v>
      </c>
      <c r="Q99" s="3">
        <v>0.3489000000000004</v>
      </c>
      <c r="R99" s="3">
        <v>0.28668000000000027</v>
      </c>
      <c r="S99" s="3">
        <v>0.06221899999999988</v>
      </c>
      <c r="T99" s="3">
        <v>2.673017320674</v>
      </c>
      <c r="U99" s="3">
        <v>0.33971391120199956</v>
      </c>
      <c r="V99" s="3">
        <v>0.24615837248999994</v>
      </c>
      <c r="W99" s="3">
        <v>0.000363033078</v>
      </c>
      <c r="X99" s="3">
        <v>0.006715911339999998</v>
      </c>
      <c r="Y99" s="3">
        <v>0.031099893337999996</v>
      </c>
      <c r="Z99" s="3">
        <v>0.02999283665800001</v>
      </c>
      <c r="AA99" s="3">
        <v>0</v>
      </c>
      <c r="AB99" s="3">
        <v>0.10332422699999996</v>
      </c>
      <c r="AC99" s="3">
        <v>0.8111402875000002</v>
      </c>
      <c r="AD99" s="3">
        <v>0.032477119900000004</v>
      </c>
      <c r="AE99" s="3">
        <v>2.4657699999999998E-06</v>
      </c>
      <c r="AF99" s="3">
        <v>0.009505459970000001</v>
      </c>
      <c r="AG99" s="3">
        <v>0.017491379899999996</v>
      </c>
      <c r="AH99" s="3">
        <v>0.015765699899999992</v>
      </c>
      <c r="AI99" s="3">
        <v>0</v>
      </c>
    </row>
    <row r="100" spans="1:35" ht="12.75">
      <c r="A100" s="86">
        <v>13195</v>
      </c>
      <c r="B100" s="48" t="s">
        <v>55</v>
      </c>
      <c r="C100" s="48" t="s">
        <v>138</v>
      </c>
      <c r="D100" s="3">
        <v>1.3884872277833333</v>
      </c>
      <c r="E100" s="3">
        <v>0.43767278904999996</v>
      </c>
      <c r="F100" s="3">
        <v>1.5640349921499999</v>
      </c>
      <c r="G100" s="3">
        <v>11.50990208735</v>
      </c>
      <c r="H100" s="3">
        <v>0.8673766593300001</v>
      </c>
      <c r="I100" s="3">
        <v>6.265093981730002</v>
      </c>
      <c r="J100" s="3">
        <v>1.0037316570166666</v>
      </c>
      <c r="K100" s="3">
        <v>5.261375607573334</v>
      </c>
      <c r="L100" s="3">
        <v>2.4966097826086964</v>
      </c>
      <c r="M100" s="3">
        <v>9.217117391304335</v>
      </c>
      <c r="N100" s="3">
        <v>0.8561507608695649</v>
      </c>
      <c r="O100" s="3">
        <v>0</v>
      </c>
      <c r="P100" s="3">
        <v>0</v>
      </c>
      <c r="Q100" s="3">
        <v>0.015549423913043498</v>
      </c>
      <c r="R100" s="3">
        <v>0.015266434782608695</v>
      </c>
      <c r="S100" s="3">
        <v>0.00028247</v>
      </c>
      <c r="T100" s="3">
        <v>3.6270349136700006</v>
      </c>
      <c r="U100" s="3">
        <v>0.193620080756</v>
      </c>
      <c r="V100" s="3">
        <v>0.220668491378</v>
      </c>
      <c r="W100" s="3">
        <v>0.00025189897799999996</v>
      </c>
      <c r="X100" s="3">
        <v>0.003986587291999998</v>
      </c>
      <c r="Y100" s="3">
        <v>0.01889273807599999</v>
      </c>
      <c r="Z100" s="3">
        <v>0.01809748209</v>
      </c>
      <c r="AA100" s="3">
        <v>0</v>
      </c>
      <c r="AB100" s="3">
        <v>0.03957760300000001</v>
      </c>
      <c r="AC100" s="3">
        <v>0.3108265387999999</v>
      </c>
      <c r="AD100" s="3">
        <v>0.012418693950000002</v>
      </c>
      <c r="AE100" s="3">
        <v>8.219199999999998E-07</v>
      </c>
      <c r="AF100" s="3">
        <v>0.0036427180000000014</v>
      </c>
      <c r="AG100" s="3">
        <v>0.0067060279499999995</v>
      </c>
      <c r="AH100" s="3">
        <v>0.00603261795</v>
      </c>
      <c r="AI100" s="3">
        <v>0</v>
      </c>
    </row>
    <row r="101" spans="1:35" ht="12.75">
      <c r="A101" s="86">
        <v>13197</v>
      </c>
      <c r="B101" s="48" t="s">
        <v>55</v>
      </c>
      <c r="C101" s="48" t="s">
        <v>139</v>
      </c>
      <c r="D101" s="3">
        <v>2.076458410918667</v>
      </c>
      <c r="E101" s="3">
        <v>0.27374910791866663</v>
      </c>
      <c r="F101" s="3">
        <v>1.212480909585333</v>
      </c>
      <c r="G101" s="3">
        <v>0.9104104807519999</v>
      </c>
      <c r="H101" s="3">
        <v>0.5073379218853332</v>
      </c>
      <c r="I101" s="3">
        <v>1.38295331284</v>
      </c>
      <c r="J101" s="3">
        <v>0.42835300758533335</v>
      </c>
      <c r="K101" s="3">
        <v>0.9545937985853333</v>
      </c>
      <c r="L101" s="3">
        <v>0.015204999999999988</v>
      </c>
      <c r="M101" s="3">
        <v>0.0096986</v>
      </c>
      <c r="N101" s="3">
        <v>0.5461700000000013</v>
      </c>
      <c r="O101" s="3">
        <v>0</v>
      </c>
      <c r="P101" s="3">
        <v>0.000577260000000001</v>
      </c>
      <c r="Q101" s="3">
        <v>0.08042499999999998</v>
      </c>
      <c r="R101" s="3">
        <v>0.050171000000000035</v>
      </c>
      <c r="S101" s="3">
        <v>0.03025399999999994</v>
      </c>
      <c r="T101" s="3">
        <v>4.661253411564002</v>
      </c>
      <c r="U101" s="3">
        <v>0.14576540861599993</v>
      </c>
      <c r="V101" s="3">
        <v>0.19008127740999992</v>
      </c>
      <c r="W101" s="3">
        <v>0.00023596055999999994</v>
      </c>
      <c r="X101" s="3">
        <v>0.0027019113460000003</v>
      </c>
      <c r="Y101" s="3">
        <v>0.016511914034</v>
      </c>
      <c r="Z101" s="3">
        <v>0.015657547725999997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</row>
    <row r="102" spans="1:35" ht="12.75">
      <c r="A102" s="86">
        <v>13199</v>
      </c>
      <c r="B102" s="48" t="s">
        <v>55</v>
      </c>
      <c r="C102" s="48" t="s">
        <v>140</v>
      </c>
      <c r="D102" s="3">
        <v>2.15105219698</v>
      </c>
      <c r="E102" s="3">
        <v>0.3434029832466666</v>
      </c>
      <c r="F102" s="3">
        <v>2.563527131646666</v>
      </c>
      <c r="G102" s="3">
        <v>0.5747066213800001</v>
      </c>
      <c r="H102" s="3">
        <v>0.6080635125466667</v>
      </c>
      <c r="I102" s="3">
        <v>3.946059353886668</v>
      </c>
      <c r="J102" s="3">
        <v>0.79461785598</v>
      </c>
      <c r="K102" s="3">
        <v>3.151444701359999</v>
      </c>
      <c r="L102" s="3">
        <v>4.1950413043478205</v>
      </c>
      <c r="M102" s="3">
        <v>0.498073695652173</v>
      </c>
      <c r="N102" s="3">
        <v>0.9815923913043462</v>
      </c>
      <c r="O102" s="3">
        <v>0</v>
      </c>
      <c r="P102" s="3">
        <v>0.008631489130434789</v>
      </c>
      <c r="Q102" s="3">
        <v>0.6884916304347835</v>
      </c>
      <c r="R102" s="3">
        <v>0.4427164130434783</v>
      </c>
      <c r="S102" s="3">
        <v>0.24577521739130465</v>
      </c>
      <c r="T102" s="3">
        <v>3.6894872136639982</v>
      </c>
      <c r="U102" s="3">
        <v>0.277287235254</v>
      </c>
      <c r="V102" s="3">
        <v>0.259716012276</v>
      </c>
      <c r="W102" s="3">
        <v>0.00036867459399999994</v>
      </c>
      <c r="X102" s="3">
        <v>0.005666819532000001</v>
      </c>
      <c r="Y102" s="3">
        <v>0.024525554445999995</v>
      </c>
      <c r="Z102" s="3">
        <v>0.023509704086000005</v>
      </c>
      <c r="AA102" s="3">
        <v>0</v>
      </c>
      <c r="AB102" s="3">
        <v>0.108343023</v>
      </c>
      <c r="AC102" s="3">
        <v>0.8505630054999999</v>
      </c>
      <c r="AD102" s="3">
        <v>0.03405806379999999</v>
      </c>
      <c r="AE102" s="3">
        <v>2.4657699999999998E-06</v>
      </c>
      <c r="AF102" s="3">
        <v>0.009970699969999998</v>
      </c>
      <c r="AG102" s="3">
        <v>0.0183451899</v>
      </c>
      <c r="AH102" s="3">
        <v>0.01653568989999999</v>
      </c>
      <c r="AI102" s="3">
        <v>0</v>
      </c>
    </row>
    <row r="103" spans="1:35" ht="12.75">
      <c r="A103" s="86">
        <v>13201</v>
      </c>
      <c r="B103" s="48" t="s">
        <v>55</v>
      </c>
      <c r="C103" s="48" t="s">
        <v>141</v>
      </c>
      <c r="D103" s="3">
        <v>1.836204255705333</v>
      </c>
      <c r="E103" s="3">
        <v>0.05054286570533333</v>
      </c>
      <c r="F103" s="3">
        <v>0.6268875883719999</v>
      </c>
      <c r="G103" s="3">
        <v>1.2159961646720003</v>
      </c>
      <c r="H103" s="3">
        <v>0.008927812105333334</v>
      </c>
      <c r="I103" s="3">
        <v>5.765350518086666</v>
      </c>
      <c r="J103" s="3">
        <v>1.1029302790386668</v>
      </c>
      <c r="K103" s="3">
        <v>4.662453465705333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1.3406650605499997</v>
      </c>
      <c r="U103" s="3">
        <v>0.363207753424</v>
      </c>
      <c r="V103" s="3">
        <v>0.11781506536800003</v>
      </c>
      <c r="W103" s="3">
        <v>0.000325038404</v>
      </c>
      <c r="X103" s="3">
        <v>0.007629034318000002</v>
      </c>
      <c r="Y103" s="3">
        <v>0.03422007989599999</v>
      </c>
      <c r="Z103" s="3">
        <v>0.03311511875400001</v>
      </c>
      <c r="AA103" s="3">
        <v>0</v>
      </c>
      <c r="AB103" s="3">
        <v>0</v>
      </c>
      <c r="AC103" s="3">
        <v>0</v>
      </c>
      <c r="AD103" s="3">
        <v>0</v>
      </c>
      <c r="AE103" s="3">
        <v>0</v>
      </c>
      <c r="AF103" s="3">
        <v>0</v>
      </c>
      <c r="AG103" s="3">
        <v>0</v>
      </c>
      <c r="AH103" s="3">
        <v>0</v>
      </c>
      <c r="AI103" s="3">
        <v>0</v>
      </c>
    </row>
    <row r="104" spans="1:35" ht="12.75">
      <c r="A104" s="86">
        <v>13205</v>
      </c>
      <c r="B104" s="48" t="s">
        <v>55</v>
      </c>
      <c r="C104" s="48" t="s">
        <v>142</v>
      </c>
      <c r="D104" s="3">
        <v>7.3218301076799985</v>
      </c>
      <c r="E104" s="3">
        <v>0.6162718834533333</v>
      </c>
      <c r="F104" s="3">
        <v>2.5098435500100003</v>
      </c>
      <c r="G104" s="3">
        <v>7.096385842840001</v>
      </c>
      <c r="H104" s="3">
        <v>1.0095483996066668</v>
      </c>
      <c r="I104" s="3">
        <v>9.349143990956666</v>
      </c>
      <c r="J104" s="3">
        <v>2.0779068979466664</v>
      </c>
      <c r="K104" s="3">
        <v>7.271251596986666</v>
      </c>
      <c r="L104" s="3">
        <v>0.16254749999999998</v>
      </c>
      <c r="M104" s="3">
        <v>0.200678043478261</v>
      </c>
      <c r="N104" s="3">
        <v>0.004115897826086955</v>
      </c>
      <c r="O104" s="3">
        <v>0.012654826086956528</v>
      </c>
      <c r="P104" s="3">
        <v>0</v>
      </c>
      <c r="Q104" s="3">
        <v>0.013023336956521735</v>
      </c>
      <c r="R104" s="3">
        <v>0.013023336956521735</v>
      </c>
      <c r="S104" s="3">
        <v>0</v>
      </c>
      <c r="T104" s="3">
        <v>8.857042192458001</v>
      </c>
      <c r="U104" s="3">
        <v>0.7282652931360001</v>
      </c>
      <c r="V104" s="3">
        <v>1.7549847984359996</v>
      </c>
      <c r="W104" s="3">
        <v>0.000988579176</v>
      </c>
      <c r="X104" s="3">
        <v>0.014454628623999998</v>
      </c>
      <c r="Y104" s="3">
        <v>0.107847965868</v>
      </c>
      <c r="Z104" s="3">
        <v>0.10213699405799997</v>
      </c>
      <c r="AA104" s="3">
        <v>0</v>
      </c>
      <c r="AB104" s="3">
        <v>0.0052556</v>
      </c>
      <c r="AC104" s="3">
        <v>3.123299999999999E-05</v>
      </c>
      <c r="AD104" s="3">
        <v>0.00015644</v>
      </c>
      <c r="AE104" s="3">
        <v>0</v>
      </c>
      <c r="AF104" s="3">
        <v>0</v>
      </c>
      <c r="AG104" s="3">
        <v>6.383600000000003E-05</v>
      </c>
      <c r="AH104" s="3">
        <v>6.383600000000003E-05</v>
      </c>
      <c r="AI104" s="3">
        <v>0</v>
      </c>
    </row>
    <row r="105" spans="1:35" ht="12.75">
      <c r="A105" s="86">
        <v>13207</v>
      </c>
      <c r="B105" s="48" t="s">
        <v>55</v>
      </c>
      <c r="C105" s="48" t="s">
        <v>143</v>
      </c>
      <c r="D105" s="3">
        <v>2.2690995335233333</v>
      </c>
      <c r="E105" s="3">
        <v>0.1321155379566667</v>
      </c>
      <c r="F105" s="3">
        <v>1.81029965019</v>
      </c>
      <c r="G105" s="3">
        <v>2.6224889845900003</v>
      </c>
      <c r="H105" s="3">
        <v>0.12401107892333335</v>
      </c>
      <c r="I105" s="3">
        <v>2.16922374438</v>
      </c>
      <c r="J105" s="3">
        <v>0.5358684735233334</v>
      </c>
      <c r="K105" s="3">
        <v>1.6333549016366664</v>
      </c>
      <c r="L105" s="3">
        <v>7.664826086956528</v>
      </c>
      <c r="M105" s="3">
        <v>53.43723913043481</v>
      </c>
      <c r="N105" s="3">
        <v>0.9082060869565215</v>
      </c>
      <c r="O105" s="3">
        <v>0.009583288043478263</v>
      </c>
      <c r="P105" s="3">
        <v>297.68728260869574</v>
      </c>
      <c r="Q105" s="3">
        <v>1.7641630434782605</v>
      </c>
      <c r="R105" s="3">
        <v>0.9986573913043478</v>
      </c>
      <c r="S105" s="3">
        <v>0.7654859782608703</v>
      </c>
      <c r="T105" s="3">
        <v>6.072545509219997</v>
      </c>
      <c r="U105" s="3">
        <v>0.25620439398399997</v>
      </c>
      <c r="V105" s="3">
        <v>0.9827815570980004</v>
      </c>
      <c r="W105" s="3">
        <v>0.0004485221739999999</v>
      </c>
      <c r="X105" s="3">
        <v>0.005501600407999997</v>
      </c>
      <c r="Y105" s="3">
        <v>0.04558766725200001</v>
      </c>
      <c r="Z105" s="3">
        <v>0.042824188118</v>
      </c>
      <c r="AA105" s="3">
        <v>0</v>
      </c>
      <c r="AB105" s="3">
        <v>0.11180951899999997</v>
      </c>
      <c r="AC105" s="3">
        <v>0.8778216754999999</v>
      </c>
      <c r="AD105" s="3">
        <v>0.03514098380000001</v>
      </c>
      <c r="AE105" s="3">
        <v>2.739770000000001E-06</v>
      </c>
      <c r="AF105" s="3">
        <v>0.010288917970000002</v>
      </c>
      <c r="AG105" s="3">
        <v>0.0189222499</v>
      </c>
      <c r="AH105" s="3">
        <v>0.0170494699</v>
      </c>
      <c r="AI105" s="3">
        <v>0</v>
      </c>
    </row>
    <row r="106" spans="1:35" ht="12.75">
      <c r="A106" s="86">
        <v>13209</v>
      </c>
      <c r="B106" s="48" t="s">
        <v>55</v>
      </c>
      <c r="C106" s="48" t="s">
        <v>144</v>
      </c>
      <c r="D106" s="3">
        <v>1.2744958447533334</v>
      </c>
      <c r="E106" s="3">
        <v>0.06101424808666667</v>
      </c>
      <c r="F106" s="3">
        <v>0.7097752280866666</v>
      </c>
      <c r="G106" s="3">
        <v>0.39127781508666687</v>
      </c>
      <c r="H106" s="3">
        <v>0.05873691308666665</v>
      </c>
      <c r="I106" s="3">
        <v>2.2983288895066663</v>
      </c>
      <c r="J106" s="3">
        <v>0.4574269447533334</v>
      </c>
      <c r="K106" s="3">
        <v>1.840894784753333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4.575533171156001</v>
      </c>
      <c r="U106" s="3">
        <v>0.171003961732</v>
      </c>
      <c r="V106" s="3">
        <v>0.2624263024139999</v>
      </c>
      <c r="W106" s="3">
        <v>0.00025236563799999994</v>
      </c>
      <c r="X106" s="3">
        <v>0.0034894361339999997</v>
      </c>
      <c r="Y106" s="3">
        <v>0.020335874311999992</v>
      </c>
      <c r="Z106" s="3">
        <v>0.01930916553</v>
      </c>
      <c r="AA106" s="3">
        <v>0</v>
      </c>
      <c r="AB106" s="3">
        <v>0.00058137</v>
      </c>
      <c r="AC106" s="3">
        <v>0.004015940000000001</v>
      </c>
      <c r="AD106" s="3">
        <v>0.00014247</v>
      </c>
      <c r="AE106" s="3">
        <v>0</v>
      </c>
      <c r="AF106" s="3">
        <v>0.0007424679999999998</v>
      </c>
      <c r="AG106" s="3">
        <v>0.000161642</v>
      </c>
      <c r="AH106" s="3">
        <v>0.000161642</v>
      </c>
      <c r="AI106" s="3">
        <v>0</v>
      </c>
    </row>
    <row r="107" spans="1:35" ht="12.75">
      <c r="A107" s="86">
        <v>13211</v>
      </c>
      <c r="B107" s="48" t="s">
        <v>55</v>
      </c>
      <c r="C107" s="48" t="s">
        <v>145</v>
      </c>
      <c r="D107" s="3">
        <v>1.770946972372</v>
      </c>
      <c r="E107" s="3">
        <v>0.25921726637199993</v>
      </c>
      <c r="F107" s="3">
        <v>1.7893365990386667</v>
      </c>
      <c r="G107" s="3">
        <v>4.225206198105334</v>
      </c>
      <c r="H107" s="3">
        <v>0.44709679867200003</v>
      </c>
      <c r="I107" s="3">
        <v>3.1500372117533337</v>
      </c>
      <c r="J107" s="3">
        <v>0.6146662657053333</v>
      </c>
      <c r="K107" s="3">
        <v>2.5353784323719997</v>
      </c>
      <c r="L107" s="3">
        <v>2.4165000000000054</v>
      </c>
      <c r="M107" s="3">
        <v>0.2669600000000001</v>
      </c>
      <c r="N107" s="3">
        <v>0.23501000000000005</v>
      </c>
      <c r="O107" s="3">
        <v>0</v>
      </c>
      <c r="P107" s="3">
        <v>0.012795000000000015</v>
      </c>
      <c r="Q107" s="3">
        <v>0.9925121739130439</v>
      </c>
      <c r="R107" s="3">
        <v>0.6973769565217379</v>
      </c>
      <c r="S107" s="3">
        <v>0.295109782608696</v>
      </c>
      <c r="T107" s="3">
        <v>5.549111048871999</v>
      </c>
      <c r="U107" s="3">
        <v>0.39105094185400013</v>
      </c>
      <c r="V107" s="3">
        <v>1.091749779556</v>
      </c>
      <c r="W107" s="3">
        <v>0.0006009171999999998</v>
      </c>
      <c r="X107" s="3">
        <v>0.007843014402000002</v>
      </c>
      <c r="Y107" s="3">
        <v>0.055794060682000025</v>
      </c>
      <c r="Z107" s="3">
        <v>0.052677989317999996</v>
      </c>
      <c r="AA107" s="3">
        <v>0</v>
      </c>
      <c r="AB107" s="3">
        <v>0.03889831929999999</v>
      </c>
      <c r="AC107" s="3">
        <v>0.21678794289999995</v>
      </c>
      <c r="AD107" s="3">
        <v>0.00904192797</v>
      </c>
      <c r="AE107" s="3">
        <v>5.479500000000002E-07</v>
      </c>
      <c r="AF107" s="3">
        <v>0.0025375419999999994</v>
      </c>
      <c r="AG107" s="3">
        <v>0.004804909970000001</v>
      </c>
      <c r="AH107" s="3">
        <v>0.00434189697</v>
      </c>
      <c r="AI107" s="3">
        <v>0</v>
      </c>
    </row>
    <row r="108" spans="1:35" ht="12.75">
      <c r="A108" s="86">
        <v>13213</v>
      </c>
      <c r="B108" s="48" t="s">
        <v>55</v>
      </c>
      <c r="C108" s="48" t="s">
        <v>146</v>
      </c>
      <c r="D108" s="3">
        <v>3.107493668953667</v>
      </c>
      <c r="E108" s="3">
        <v>0.931304185287</v>
      </c>
      <c r="F108" s="3">
        <v>2.6812988589536664</v>
      </c>
      <c r="G108" s="3">
        <v>2.2945281619536666</v>
      </c>
      <c r="H108" s="3">
        <v>1.9063273282870004</v>
      </c>
      <c r="I108" s="3">
        <v>4.8957910912410005</v>
      </c>
      <c r="J108" s="3">
        <v>1.077655912287</v>
      </c>
      <c r="K108" s="3">
        <v>3.818160843953667</v>
      </c>
      <c r="L108" s="3">
        <v>6.326341304347825</v>
      </c>
      <c r="M108" s="3">
        <v>1.345826086956522</v>
      </c>
      <c r="N108" s="3">
        <v>0.16202380434782615</v>
      </c>
      <c r="O108" s="3">
        <v>0.49489032608695616</v>
      </c>
      <c r="P108" s="3">
        <v>0</v>
      </c>
      <c r="Q108" s="3">
        <v>0.5092028260869569</v>
      </c>
      <c r="R108" s="3">
        <v>0.5092028260869569</v>
      </c>
      <c r="S108" s="3">
        <v>0</v>
      </c>
      <c r="T108" s="3">
        <v>8.747248878342</v>
      </c>
      <c r="U108" s="3">
        <v>0.4286269621659998</v>
      </c>
      <c r="V108" s="3">
        <v>0.4693185754879999</v>
      </c>
      <c r="W108" s="3">
        <v>0.0006571405240000001</v>
      </c>
      <c r="X108" s="3">
        <v>0.007652317601999997</v>
      </c>
      <c r="Y108" s="3">
        <v>0.03688891550200002</v>
      </c>
      <c r="Z108" s="3">
        <v>0.03522712005999999</v>
      </c>
      <c r="AA108" s="3">
        <v>0</v>
      </c>
      <c r="AB108" s="3">
        <v>0.09948323200000002</v>
      </c>
      <c r="AC108" s="3">
        <v>0.7811215435</v>
      </c>
      <c r="AD108" s="3">
        <v>0.031287459899999995</v>
      </c>
      <c r="AE108" s="3">
        <v>2.4657699999999998E-06</v>
      </c>
      <c r="AF108" s="3">
        <v>0.00915556897</v>
      </c>
      <c r="AG108" s="3">
        <v>0.0168289599</v>
      </c>
      <c r="AH108" s="3">
        <v>0.015187275899999996</v>
      </c>
      <c r="AI108" s="3">
        <v>0</v>
      </c>
    </row>
    <row r="109" spans="1:35" ht="12.75">
      <c r="A109" s="86">
        <v>13215</v>
      </c>
      <c r="B109" s="48" t="s">
        <v>55</v>
      </c>
      <c r="C109" s="48" t="s">
        <v>147</v>
      </c>
      <c r="D109" s="3">
        <v>1.9093469000000003</v>
      </c>
      <c r="E109" s="3">
        <v>2.106518643</v>
      </c>
      <c r="F109" s="3">
        <v>18.909741283333332</v>
      </c>
      <c r="G109" s="3">
        <v>0.12763703566666665</v>
      </c>
      <c r="H109" s="3">
        <v>4.5257786866666665</v>
      </c>
      <c r="I109" s="3">
        <v>1.7998758900000003</v>
      </c>
      <c r="J109" s="3">
        <v>0.5771152399999998</v>
      </c>
      <c r="K109" s="3">
        <v>1.222766650666667</v>
      </c>
      <c r="L109" s="3">
        <v>0.98137706521739</v>
      </c>
      <c r="M109" s="3">
        <v>0.059643315217391336</v>
      </c>
      <c r="N109" s="3">
        <v>0.46089673913043383</v>
      </c>
      <c r="O109" s="3">
        <v>0</v>
      </c>
      <c r="P109" s="3">
        <v>7.878378260869577E-05</v>
      </c>
      <c r="Q109" s="3">
        <v>0.6142596739130444</v>
      </c>
      <c r="R109" s="3">
        <v>0.2962113043478255</v>
      </c>
      <c r="S109" s="3">
        <v>0.31804836956521765</v>
      </c>
      <c r="T109" s="3">
        <v>37.48968388750999</v>
      </c>
      <c r="U109" s="3">
        <v>2.125299701289999</v>
      </c>
      <c r="V109" s="3">
        <v>1.8281198857040002</v>
      </c>
      <c r="W109" s="3">
        <v>0.0029540674199999995</v>
      </c>
      <c r="X109" s="3">
        <v>0.04275680334200002</v>
      </c>
      <c r="Y109" s="3">
        <v>0.18347795000599998</v>
      </c>
      <c r="Z109" s="3">
        <v>0.17603244750199992</v>
      </c>
      <c r="AA109" s="3">
        <v>0</v>
      </c>
      <c r="AB109" s="3">
        <v>0.21528386110000006</v>
      </c>
      <c r="AC109" s="3">
        <v>0.32885702279999995</v>
      </c>
      <c r="AD109" s="3">
        <v>0.028598067950000014</v>
      </c>
      <c r="AE109" s="3">
        <v>8.219199999999998E-07</v>
      </c>
      <c r="AF109" s="3">
        <v>0.008093974</v>
      </c>
      <c r="AG109" s="3">
        <v>0.016760287950000004</v>
      </c>
      <c r="AH109" s="3">
        <v>0.01594027795</v>
      </c>
      <c r="AI109" s="3">
        <v>0</v>
      </c>
    </row>
    <row r="110" spans="1:35" ht="12.75">
      <c r="A110" s="86">
        <v>13217</v>
      </c>
      <c r="B110" s="48" t="s">
        <v>55</v>
      </c>
      <c r="C110" s="84" t="s">
        <v>22</v>
      </c>
      <c r="D110" s="3">
        <v>3.320587042372001</v>
      </c>
      <c r="E110" s="89">
        <v>0.789765264372</v>
      </c>
      <c r="F110" s="89">
        <v>4.999737265705333</v>
      </c>
      <c r="G110" s="3">
        <v>0.6895877152386665</v>
      </c>
      <c r="H110" s="3">
        <v>1.4614514706386665</v>
      </c>
      <c r="I110" s="3">
        <v>10.096673853086667</v>
      </c>
      <c r="J110" s="3">
        <v>1.7637169470386669</v>
      </c>
      <c r="K110" s="3">
        <v>8.332934405705334</v>
      </c>
      <c r="L110" s="3">
        <v>0.0027007532608695622</v>
      </c>
      <c r="M110" s="89">
        <v>0.0032645978260869564</v>
      </c>
      <c r="N110" s="89">
        <v>2.566300000000005</v>
      </c>
      <c r="O110" s="3">
        <v>0</v>
      </c>
      <c r="P110" s="3">
        <v>3.0278086956521767E-05</v>
      </c>
      <c r="Q110" s="3">
        <v>0.030495456521739153</v>
      </c>
      <c r="R110" s="3">
        <v>0.02204116304347826</v>
      </c>
      <c r="S110" s="3">
        <v>0.0084542152173913</v>
      </c>
      <c r="T110" s="3">
        <v>17.726745296739995</v>
      </c>
      <c r="U110" s="89">
        <v>1.5604876230980005</v>
      </c>
      <c r="V110" s="89">
        <v>0.8946251551920006</v>
      </c>
      <c r="W110" s="3">
        <v>0.0019382977639999998</v>
      </c>
      <c r="X110" s="3">
        <v>0.033827289149999995</v>
      </c>
      <c r="Y110" s="3">
        <v>0.13659581178400002</v>
      </c>
      <c r="Z110" s="3">
        <v>0.13139112997799998</v>
      </c>
      <c r="AA110" s="3">
        <v>0</v>
      </c>
      <c r="AB110" s="3">
        <v>0.29842397750000005</v>
      </c>
      <c r="AC110" s="89">
        <v>0.14464972722000002</v>
      </c>
      <c r="AD110" s="89">
        <v>0.01564681197</v>
      </c>
      <c r="AE110" s="3">
        <v>2.7396999999999996E-07</v>
      </c>
      <c r="AF110" s="3">
        <v>0.0018098770000000005</v>
      </c>
      <c r="AG110" s="3">
        <v>0.006009843969999999</v>
      </c>
      <c r="AH110" s="3">
        <v>0.005625565969999998</v>
      </c>
      <c r="AI110" s="3">
        <v>0</v>
      </c>
    </row>
    <row r="111" spans="1:35" ht="12.75">
      <c r="A111" s="86">
        <v>13219</v>
      </c>
      <c r="B111" s="48" t="s">
        <v>55</v>
      </c>
      <c r="C111" s="48" t="s">
        <v>148</v>
      </c>
      <c r="D111" s="3">
        <v>1.4251960000000001</v>
      </c>
      <c r="E111" s="3">
        <v>0.20061666666666667</v>
      </c>
      <c r="F111" s="3">
        <v>2.345775333333333</v>
      </c>
      <c r="G111" s="3">
        <v>3.4124223313333326</v>
      </c>
      <c r="H111" s="3">
        <v>0.3041298399999999</v>
      </c>
      <c r="I111" s="3">
        <v>5.543354333333332</v>
      </c>
      <c r="J111" s="3">
        <v>0.91228</v>
      </c>
      <c r="K111" s="3">
        <v>4.631071356666667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10.363536238891998</v>
      </c>
      <c r="U111" s="3">
        <v>0.697462607474</v>
      </c>
      <c r="V111" s="3">
        <v>0.43062582793399995</v>
      </c>
      <c r="W111" s="3">
        <v>0.000854100612</v>
      </c>
      <c r="X111" s="3">
        <v>0.015690795347999997</v>
      </c>
      <c r="Y111" s="3">
        <v>0.06757735891000001</v>
      </c>
      <c r="Z111" s="3">
        <v>0.06486639436</v>
      </c>
      <c r="AA111" s="3">
        <v>0</v>
      </c>
      <c r="AB111" s="3">
        <v>0.025730795299999994</v>
      </c>
      <c r="AC111" s="3">
        <v>0.2021528788999999</v>
      </c>
      <c r="AD111" s="3">
        <v>0.00805912797</v>
      </c>
      <c r="AE111" s="3">
        <v>5.479500000000002E-07</v>
      </c>
      <c r="AF111" s="3">
        <v>0.0023671469999999996</v>
      </c>
      <c r="AG111" s="3">
        <v>0.004356684969999998</v>
      </c>
      <c r="AH111" s="3">
        <v>0.003914744970000001</v>
      </c>
      <c r="AI111" s="3">
        <v>0</v>
      </c>
    </row>
    <row r="112" spans="1:35" ht="12.75">
      <c r="A112" s="86">
        <v>13221</v>
      </c>
      <c r="B112" s="48" t="s">
        <v>55</v>
      </c>
      <c r="C112" s="48" t="s">
        <v>149</v>
      </c>
      <c r="D112" s="3">
        <v>1.9629108943119997</v>
      </c>
      <c r="E112" s="3">
        <v>0.07910719432533334</v>
      </c>
      <c r="F112" s="3">
        <v>1.0037033921386669</v>
      </c>
      <c r="G112" s="3">
        <v>7.026111069437334</v>
      </c>
      <c r="H112" s="3">
        <v>0.03624122617066666</v>
      </c>
      <c r="I112" s="3">
        <v>2.0540287710266663</v>
      </c>
      <c r="J112" s="3">
        <v>0.4823930609619999</v>
      </c>
      <c r="K112" s="3">
        <v>1.5716108579586665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7.1771405995299995</v>
      </c>
      <c r="U112" s="3">
        <v>0.21218423478000004</v>
      </c>
      <c r="V112" s="3">
        <v>0.32785268773000004</v>
      </c>
      <c r="W112" s="3">
        <v>0.00033855585600000004</v>
      </c>
      <c r="X112" s="3">
        <v>0.004496307835999999</v>
      </c>
      <c r="Y112" s="3">
        <v>0.027236908211999995</v>
      </c>
      <c r="Z112" s="3">
        <v>0.025786034179999997</v>
      </c>
      <c r="AA112" s="3">
        <v>0</v>
      </c>
      <c r="AB112" s="3">
        <v>0</v>
      </c>
      <c r="AC112" s="3">
        <v>0</v>
      </c>
      <c r="AD112" s="3">
        <v>0</v>
      </c>
      <c r="AE112" s="3">
        <v>0</v>
      </c>
      <c r="AF112" s="3">
        <v>0</v>
      </c>
      <c r="AG112" s="3">
        <v>0</v>
      </c>
      <c r="AH112" s="3">
        <v>0</v>
      </c>
      <c r="AI112" s="3">
        <v>0</v>
      </c>
    </row>
    <row r="113" spans="1:35" ht="12.75">
      <c r="A113" s="86">
        <v>13223</v>
      </c>
      <c r="B113" s="48" t="s">
        <v>55</v>
      </c>
      <c r="C113" s="85" t="s">
        <v>16</v>
      </c>
      <c r="D113" s="3">
        <v>3.4621013072246245</v>
      </c>
      <c r="E113" s="90">
        <v>0.29094568396232956</v>
      </c>
      <c r="F113" s="90">
        <v>3.0001635911973015</v>
      </c>
      <c r="G113" s="3">
        <v>1.1084534412743514</v>
      </c>
      <c r="H113" s="3">
        <v>0.38400041751041686</v>
      </c>
      <c r="I113" s="3">
        <v>8.147204341057277</v>
      </c>
      <c r="J113" s="3">
        <v>1.674758907721892</v>
      </c>
      <c r="K113" s="3">
        <v>6.472466173776538</v>
      </c>
      <c r="L113" s="3">
        <v>0</v>
      </c>
      <c r="M113" s="90">
        <v>0</v>
      </c>
      <c r="N113" s="90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21.17732294828001</v>
      </c>
      <c r="U113" s="90">
        <v>1.3687229750800005</v>
      </c>
      <c r="V113" s="90">
        <v>0.9717749471339998</v>
      </c>
      <c r="W113" s="3">
        <v>0.0017048047380000004</v>
      </c>
      <c r="X113" s="3">
        <v>0.031336884528000014</v>
      </c>
      <c r="Y113" s="3">
        <v>0.13308463911599996</v>
      </c>
      <c r="Z113" s="3">
        <v>0.12768641127599997</v>
      </c>
      <c r="AA113" s="3">
        <v>0</v>
      </c>
      <c r="AB113" s="3">
        <v>0.133974625</v>
      </c>
      <c r="AC113" s="90">
        <v>1.1353412163000003</v>
      </c>
      <c r="AD113" s="90">
        <v>0.04945504779999999</v>
      </c>
      <c r="AE113" s="3">
        <v>3.0136699999999996E-06</v>
      </c>
      <c r="AF113" s="3">
        <v>0.011380498969999996</v>
      </c>
      <c r="AG113" s="3">
        <v>0.022699163799999995</v>
      </c>
      <c r="AH113" s="3">
        <v>0.0204477938</v>
      </c>
      <c r="AI113" s="3">
        <v>0</v>
      </c>
    </row>
    <row r="114" spans="1:35" ht="12.75">
      <c r="A114" s="86">
        <v>13225</v>
      </c>
      <c r="B114" s="48" t="s">
        <v>55</v>
      </c>
      <c r="C114" s="48" t="s">
        <v>150</v>
      </c>
      <c r="D114" s="3">
        <v>1.2558519999999997</v>
      </c>
      <c r="E114" s="3">
        <v>0.45926680000000003</v>
      </c>
      <c r="F114" s="3">
        <v>2.1113016666666664</v>
      </c>
      <c r="G114" s="3">
        <v>0.39178029333333336</v>
      </c>
      <c r="H114" s="3">
        <v>0.9524298366666666</v>
      </c>
      <c r="I114" s="3">
        <v>6.587944000000001</v>
      </c>
      <c r="J114" s="3">
        <v>1.0615949999999998</v>
      </c>
      <c r="K114" s="3">
        <v>5.526351</v>
      </c>
      <c r="L114" s="3">
        <v>0.005436664130434779</v>
      </c>
      <c r="M114" s="3">
        <v>0.004861659782608697</v>
      </c>
      <c r="N114" s="3">
        <v>0.00012286250000000007</v>
      </c>
      <c r="O114" s="3">
        <v>0.00039930315217391306</v>
      </c>
      <c r="P114" s="3">
        <v>0</v>
      </c>
      <c r="Q114" s="3">
        <v>0.0004300195652173911</v>
      </c>
      <c r="R114" s="3">
        <v>0.0004300195652173911</v>
      </c>
      <c r="S114" s="3">
        <v>0</v>
      </c>
      <c r="T114" s="3">
        <v>7.910134352250001</v>
      </c>
      <c r="U114" s="3">
        <v>0.3863980101719999</v>
      </c>
      <c r="V114" s="3">
        <v>0.977782374382</v>
      </c>
      <c r="W114" s="3">
        <v>0.0006330387419999999</v>
      </c>
      <c r="X114" s="3">
        <v>0.007079997138000003</v>
      </c>
      <c r="Y114" s="3">
        <v>0.05382739207</v>
      </c>
      <c r="Z114" s="3">
        <v>0.05081238335999998</v>
      </c>
      <c r="AA114" s="3">
        <v>0</v>
      </c>
      <c r="AB114" s="3">
        <v>0.05963769500000002</v>
      </c>
      <c r="AC114" s="3">
        <v>0.4604190577000001</v>
      </c>
      <c r="AD114" s="3">
        <v>0.02129163392</v>
      </c>
      <c r="AE114" s="3">
        <v>1.3698999999999996E-06</v>
      </c>
      <c r="AF114" s="3">
        <v>0.005012828999999998</v>
      </c>
      <c r="AG114" s="3">
        <v>0.009993451919999998</v>
      </c>
      <c r="AH114" s="3">
        <v>0.00898352192</v>
      </c>
      <c r="AI114" s="3">
        <v>0</v>
      </c>
    </row>
    <row r="115" spans="1:35" ht="12.75">
      <c r="A115" s="86">
        <v>13227</v>
      </c>
      <c r="B115" s="48" t="s">
        <v>55</v>
      </c>
      <c r="C115" s="48" t="s">
        <v>151</v>
      </c>
      <c r="D115" s="3">
        <v>1.1534796584166664</v>
      </c>
      <c r="E115" s="3">
        <v>0.22484757475</v>
      </c>
      <c r="F115" s="3">
        <v>2.040225257416667</v>
      </c>
      <c r="G115" s="3">
        <v>4.337147946083334</v>
      </c>
      <c r="H115" s="3">
        <v>0.38934199441666667</v>
      </c>
      <c r="I115" s="3">
        <v>2.7518168369199993</v>
      </c>
      <c r="J115" s="3">
        <v>0.6069432417500001</v>
      </c>
      <c r="K115" s="3">
        <v>2.1448755557499997</v>
      </c>
      <c r="L115" s="3">
        <v>0.004130999999999997</v>
      </c>
      <c r="M115" s="3">
        <v>0.004938900000000009</v>
      </c>
      <c r="N115" s="3">
        <v>0.00026959000000000005</v>
      </c>
      <c r="O115" s="3">
        <v>0</v>
      </c>
      <c r="P115" s="3">
        <v>0</v>
      </c>
      <c r="Q115" s="3">
        <v>0.14801923913043497</v>
      </c>
      <c r="R115" s="3">
        <v>0.14801923913043497</v>
      </c>
      <c r="S115" s="3">
        <v>0</v>
      </c>
      <c r="T115" s="3">
        <v>8.785946009652001</v>
      </c>
      <c r="U115" s="3">
        <v>0.4973601479860001</v>
      </c>
      <c r="V115" s="3">
        <v>1.033239992362</v>
      </c>
      <c r="W115" s="3">
        <v>0.0007290571619999999</v>
      </c>
      <c r="X115" s="3">
        <v>0.010923957608000004</v>
      </c>
      <c r="Y115" s="3">
        <v>0.06713360943599996</v>
      </c>
      <c r="Z115" s="3">
        <v>0.06359545615</v>
      </c>
      <c r="AA115" s="3">
        <v>0</v>
      </c>
      <c r="AB115" s="3">
        <v>0.016493399999999995</v>
      </c>
      <c r="AC115" s="3">
        <v>3.123299999999999E-05</v>
      </c>
      <c r="AD115" s="3">
        <v>0.0005336999999999999</v>
      </c>
      <c r="AE115" s="3">
        <v>0</v>
      </c>
      <c r="AF115" s="3">
        <v>0</v>
      </c>
      <c r="AG115" s="3">
        <v>6.411000000000001E-05</v>
      </c>
      <c r="AH115" s="3">
        <v>6.383600000000003E-05</v>
      </c>
      <c r="AI115" s="3">
        <v>0</v>
      </c>
    </row>
    <row r="116" spans="1:35" ht="12.75">
      <c r="A116" s="86">
        <v>13229</v>
      </c>
      <c r="B116" s="48" t="s">
        <v>55</v>
      </c>
      <c r="C116" s="48" t="s">
        <v>152</v>
      </c>
      <c r="D116" s="3">
        <v>2.7661569223719993</v>
      </c>
      <c r="E116" s="3">
        <v>0.13093759237199998</v>
      </c>
      <c r="F116" s="3">
        <v>1.3737137090386666</v>
      </c>
      <c r="G116" s="3">
        <v>0.6094301383720002</v>
      </c>
      <c r="H116" s="3">
        <v>0.11617899937200003</v>
      </c>
      <c r="I116" s="3">
        <v>3.6106737447533326</v>
      </c>
      <c r="J116" s="3">
        <v>0.8111743890386666</v>
      </c>
      <c r="K116" s="3">
        <v>2.799499509038667</v>
      </c>
      <c r="L116" s="3">
        <v>0.41907000000000005</v>
      </c>
      <c r="M116" s="3">
        <v>0.05320500000000008</v>
      </c>
      <c r="N116" s="3">
        <v>0.5592400000000005</v>
      </c>
      <c r="O116" s="3">
        <v>0</v>
      </c>
      <c r="P116" s="3">
        <v>0.004906899999999994</v>
      </c>
      <c r="Q116" s="3">
        <v>0.11402999999999981</v>
      </c>
      <c r="R116" s="3">
        <v>0.07887700000000011</v>
      </c>
      <c r="S116" s="3">
        <v>0.03515099999999996</v>
      </c>
      <c r="T116" s="3">
        <v>3.040758249822002</v>
      </c>
      <c r="U116" s="3">
        <v>0.33009054109999947</v>
      </c>
      <c r="V116" s="3">
        <v>0.17891592463</v>
      </c>
      <c r="W116" s="3">
        <v>0.000353176438</v>
      </c>
      <c r="X116" s="3">
        <v>0.007137752120000002</v>
      </c>
      <c r="Y116" s="3">
        <v>0.03061283085</v>
      </c>
      <c r="Z116" s="3">
        <v>0.02952173025599999</v>
      </c>
      <c r="AA116" s="3">
        <v>0</v>
      </c>
      <c r="AB116" s="3">
        <v>0.10692634900000003</v>
      </c>
      <c r="AC116" s="3">
        <v>0.8396032835000002</v>
      </c>
      <c r="AD116" s="3">
        <v>0.0336117399</v>
      </c>
      <c r="AE116" s="3">
        <v>2.4657699999999998E-06</v>
      </c>
      <c r="AF116" s="3">
        <v>0.00983727797</v>
      </c>
      <c r="AG116" s="3">
        <v>0.018088839899999994</v>
      </c>
      <c r="AH116" s="3">
        <v>0.016320869900000003</v>
      </c>
      <c r="AI116" s="3">
        <v>0</v>
      </c>
    </row>
    <row r="117" spans="1:35" ht="12.75">
      <c r="A117" s="86">
        <v>13231</v>
      </c>
      <c r="B117" s="48" t="s">
        <v>55</v>
      </c>
      <c r="C117" s="48" t="s">
        <v>153</v>
      </c>
      <c r="D117" s="3">
        <v>0.8946942550386667</v>
      </c>
      <c r="E117" s="3">
        <v>0.05923306487199998</v>
      </c>
      <c r="F117" s="3">
        <v>0.9841019308386668</v>
      </c>
      <c r="G117" s="3">
        <v>0.7813303514886667</v>
      </c>
      <c r="H117" s="3">
        <v>0.05289605813533334</v>
      </c>
      <c r="I117" s="3">
        <v>2.9505715283200002</v>
      </c>
      <c r="J117" s="3">
        <v>0.509167599372</v>
      </c>
      <c r="K117" s="3">
        <v>2.441402464958667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2.4677694281699996</v>
      </c>
      <c r="U117" s="3">
        <v>0.17091944276200002</v>
      </c>
      <c r="V117" s="3">
        <v>0.15815929536599996</v>
      </c>
      <c r="W117" s="3">
        <v>0.000205344412</v>
      </c>
      <c r="X117" s="3">
        <v>0.003803611378000001</v>
      </c>
      <c r="Y117" s="3">
        <v>0.016562709673999997</v>
      </c>
      <c r="Z117" s="3">
        <v>0.015901113416000003</v>
      </c>
      <c r="AA117" s="3">
        <v>0</v>
      </c>
      <c r="AB117" s="3">
        <v>0</v>
      </c>
      <c r="AC117" s="3">
        <v>0</v>
      </c>
      <c r="AD117" s="3">
        <v>0</v>
      </c>
      <c r="AE117" s="3">
        <v>0</v>
      </c>
      <c r="AF117" s="3">
        <v>0</v>
      </c>
      <c r="AG117" s="3">
        <v>0</v>
      </c>
      <c r="AH117" s="3">
        <v>0</v>
      </c>
      <c r="AI117" s="3">
        <v>0</v>
      </c>
    </row>
    <row r="118" spans="1:35" ht="12.75">
      <c r="A118" s="86">
        <v>13233</v>
      </c>
      <c r="B118" s="48" t="s">
        <v>55</v>
      </c>
      <c r="C118" s="48" t="s">
        <v>154</v>
      </c>
      <c r="D118" s="3">
        <v>1.6954214756639998</v>
      </c>
      <c r="E118" s="3">
        <v>0.43055579689733325</v>
      </c>
      <c r="F118" s="3">
        <v>4.150382466330665</v>
      </c>
      <c r="G118" s="3">
        <v>1.6208327439973336</v>
      </c>
      <c r="H118" s="3">
        <v>0.7971485254973334</v>
      </c>
      <c r="I118" s="3">
        <v>5.535616640293335</v>
      </c>
      <c r="J118" s="3">
        <v>0.9673676373306668</v>
      </c>
      <c r="K118" s="3">
        <v>4.568249700659667</v>
      </c>
      <c r="L118" s="3">
        <v>0.287125729347826</v>
      </c>
      <c r="M118" s="3">
        <v>0.2753958478260869</v>
      </c>
      <c r="N118" s="3">
        <v>0.14043548478260853</v>
      </c>
      <c r="O118" s="3">
        <v>0.021807978260869557</v>
      </c>
      <c r="P118" s="3">
        <v>0.00011379771739130448</v>
      </c>
      <c r="Q118" s="3">
        <v>0.023014829130434795</v>
      </c>
      <c r="R118" s="3">
        <v>0.02266101130434784</v>
      </c>
      <c r="S118" s="3">
        <v>0.00035381782608695625</v>
      </c>
      <c r="T118" s="3">
        <v>10.418486056683998</v>
      </c>
      <c r="U118" s="3">
        <v>0.35480370930799965</v>
      </c>
      <c r="V118" s="3">
        <v>1.0961758686900003</v>
      </c>
      <c r="W118" s="3">
        <v>0.000656309556</v>
      </c>
      <c r="X118" s="3">
        <v>0.006359931632000004</v>
      </c>
      <c r="Y118" s="3">
        <v>0.05310098642399999</v>
      </c>
      <c r="Z118" s="3">
        <v>0.049925577088</v>
      </c>
      <c r="AA118" s="3">
        <v>0</v>
      </c>
      <c r="AB118" s="3">
        <v>0.14175529300000006</v>
      </c>
      <c r="AC118" s="3">
        <v>0.8857662834000002</v>
      </c>
      <c r="AD118" s="3">
        <v>0.036339403799999996</v>
      </c>
      <c r="AE118" s="3">
        <v>2.739770000000001E-06</v>
      </c>
      <c r="AF118" s="3">
        <v>0.01040752097</v>
      </c>
      <c r="AG118" s="3">
        <v>0.0194130799</v>
      </c>
      <c r="AH118" s="3">
        <v>0.0175397599</v>
      </c>
      <c r="AI118" s="3">
        <v>0</v>
      </c>
    </row>
    <row r="119" spans="1:35" ht="12.75">
      <c r="A119" s="86">
        <v>13235</v>
      </c>
      <c r="B119" s="48" t="s">
        <v>55</v>
      </c>
      <c r="C119" s="48" t="s">
        <v>155</v>
      </c>
      <c r="D119" s="3">
        <v>2.0704257305956673</v>
      </c>
      <c r="E119" s="3">
        <v>0.10219266059566666</v>
      </c>
      <c r="F119" s="3">
        <v>0.8565792305956667</v>
      </c>
      <c r="G119" s="3">
        <v>0.6601644672623337</v>
      </c>
      <c r="H119" s="3">
        <v>0.11528470059566666</v>
      </c>
      <c r="I119" s="3">
        <v>4.206916627826666</v>
      </c>
      <c r="J119" s="3">
        <v>0.8907790972623333</v>
      </c>
      <c r="K119" s="3">
        <v>3.3161389739289997</v>
      </c>
      <c r="L119" s="3">
        <v>0</v>
      </c>
      <c r="M119" s="3">
        <v>0</v>
      </c>
      <c r="N119" s="3">
        <v>2.247099999999997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2.3368739943879993</v>
      </c>
      <c r="U119" s="3">
        <v>0.2862568728240001</v>
      </c>
      <c r="V119" s="3">
        <v>0.20386267557399998</v>
      </c>
      <c r="W119" s="3">
        <v>0.000293260872</v>
      </c>
      <c r="X119" s="3">
        <v>0.005905063644</v>
      </c>
      <c r="Y119" s="3">
        <v>0.027011214199999998</v>
      </c>
      <c r="Z119" s="3">
        <v>0.026057472066</v>
      </c>
      <c r="AA119" s="3">
        <v>0</v>
      </c>
      <c r="AB119" s="3">
        <v>0</v>
      </c>
      <c r="AC119" s="3">
        <v>0</v>
      </c>
      <c r="AD119" s="3">
        <v>0</v>
      </c>
      <c r="AE119" s="3">
        <v>0</v>
      </c>
      <c r="AF119" s="3">
        <v>0</v>
      </c>
      <c r="AG119" s="3">
        <v>0</v>
      </c>
      <c r="AH119" s="3">
        <v>0</v>
      </c>
      <c r="AI119" s="3">
        <v>0</v>
      </c>
    </row>
    <row r="120" spans="1:35" ht="12.75">
      <c r="A120" s="86">
        <v>13237</v>
      </c>
      <c r="B120" s="48" t="s">
        <v>55</v>
      </c>
      <c r="C120" s="48" t="s">
        <v>156</v>
      </c>
      <c r="D120" s="3">
        <v>1.1852106284897814</v>
      </c>
      <c r="E120" s="3">
        <v>0.2836092852329508</v>
      </c>
      <c r="F120" s="3">
        <v>1.2215185361400547</v>
      </c>
      <c r="G120" s="3">
        <v>1.1135359477739346</v>
      </c>
      <c r="H120" s="3">
        <v>0.5655965389815847</v>
      </c>
      <c r="I120" s="3">
        <v>2.2648392772964483</v>
      </c>
      <c r="J120" s="3">
        <v>0.4608855413313115</v>
      </c>
      <c r="K120" s="3">
        <v>1.803966727022712</v>
      </c>
      <c r="L120" s="3">
        <v>3.6539453260869563</v>
      </c>
      <c r="M120" s="3">
        <v>58.25111184782604</v>
      </c>
      <c r="N120" s="3">
        <v>1.2556075000000013</v>
      </c>
      <c r="O120" s="3">
        <v>0</v>
      </c>
      <c r="P120" s="3">
        <v>189.67820596739148</v>
      </c>
      <c r="Q120" s="3">
        <v>7.356328434782608</v>
      </c>
      <c r="R120" s="3">
        <v>3.7702241304347828</v>
      </c>
      <c r="S120" s="3">
        <v>3.586112330000001</v>
      </c>
      <c r="T120" s="3">
        <v>5.913686736960003</v>
      </c>
      <c r="U120" s="3">
        <v>0.406538613308</v>
      </c>
      <c r="V120" s="3">
        <v>0.9500382975459999</v>
      </c>
      <c r="W120" s="3">
        <v>0.0006195781760000001</v>
      </c>
      <c r="X120" s="3">
        <v>0.007427575924000001</v>
      </c>
      <c r="Y120" s="3">
        <v>0.038204686108000006</v>
      </c>
      <c r="Z120" s="3">
        <v>0.03629833825599999</v>
      </c>
      <c r="AA120" s="3">
        <v>0</v>
      </c>
      <c r="AB120" s="3">
        <v>0.003814259899999999</v>
      </c>
      <c r="AC120" s="3">
        <v>0.030115313869999997</v>
      </c>
      <c r="AD120" s="3">
        <v>0.0012153575</v>
      </c>
      <c r="AE120" s="3">
        <v>0</v>
      </c>
      <c r="AF120" s="3">
        <v>0.0003501418</v>
      </c>
      <c r="AG120" s="3">
        <v>0.0006408249999999999</v>
      </c>
      <c r="AH120" s="3">
        <v>0.0005778109999999999</v>
      </c>
      <c r="AI120" s="3">
        <v>0</v>
      </c>
    </row>
    <row r="121" spans="1:35" ht="12.75">
      <c r="A121" s="86">
        <v>13239</v>
      </c>
      <c r="B121" s="48" t="s">
        <v>55</v>
      </c>
      <c r="C121" s="48" t="s">
        <v>157</v>
      </c>
      <c r="D121" s="3">
        <v>0.7926728666666668</v>
      </c>
      <c r="E121" s="3">
        <v>0.0302514</v>
      </c>
      <c r="F121" s="3">
        <v>0.2303736666666667</v>
      </c>
      <c r="G121" s="3">
        <v>0.06406065666666667</v>
      </c>
      <c r="H121" s="3">
        <v>0.019474566666666672</v>
      </c>
      <c r="I121" s="3">
        <v>0.5238753333333334</v>
      </c>
      <c r="J121" s="3">
        <v>0.1539487333333333</v>
      </c>
      <c r="K121" s="3">
        <v>0.3699264666666666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2.2662680587240014</v>
      </c>
      <c r="U121" s="3">
        <v>0.09924093992399999</v>
      </c>
      <c r="V121" s="3">
        <v>0.4901163805159999</v>
      </c>
      <c r="W121" s="3">
        <v>0.000181605198</v>
      </c>
      <c r="X121" s="3">
        <v>0.0016599906180000002</v>
      </c>
      <c r="Y121" s="3">
        <v>0.012513113198000003</v>
      </c>
      <c r="Z121" s="3">
        <v>0.011717733988</v>
      </c>
      <c r="AA121" s="3">
        <v>0</v>
      </c>
      <c r="AB121" s="3">
        <v>0.0012718099999999995</v>
      </c>
      <c r="AC121" s="3">
        <v>0.0086146</v>
      </c>
      <c r="AD121" s="3">
        <v>0.0003202709999999999</v>
      </c>
      <c r="AE121" s="3">
        <v>0</v>
      </c>
      <c r="AF121" s="3">
        <v>0.0015627289999999997</v>
      </c>
      <c r="AG121" s="3">
        <v>0.00039040999999999994</v>
      </c>
      <c r="AH121" s="3">
        <v>0.0003586300000000001</v>
      </c>
      <c r="AI121" s="3">
        <v>0</v>
      </c>
    </row>
    <row r="122" spans="1:35" ht="12.75">
      <c r="A122" s="86">
        <v>13241</v>
      </c>
      <c r="B122" s="48" t="s">
        <v>55</v>
      </c>
      <c r="C122" s="48" t="s">
        <v>158</v>
      </c>
      <c r="D122" s="3">
        <v>0.634735168256087</v>
      </c>
      <c r="E122" s="3">
        <v>0.26966697492275354</v>
      </c>
      <c r="F122" s="3">
        <v>1.4000596850314493</v>
      </c>
      <c r="G122" s="3">
        <v>0.9287880434010144</v>
      </c>
      <c r="H122" s="3">
        <v>0.5504298854553624</v>
      </c>
      <c r="I122" s="3">
        <v>1.612552709344565</v>
      </c>
      <c r="J122" s="3">
        <v>0.3506057256111594</v>
      </c>
      <c r="K122" s="3">
        <v>1.2619416837633335</v>
      </c>
      <c r="L122" s="3">
        <v>0.94020054347826</v>
      </c>
      <c r="M122" s="3">
        <v>0.3486175000000005</v>
      </c>
      <c r="N122" s="3">
        <v>0.026685576086956556</v>
      </c>
      <c r="O122" s="3">
        <v>0</v>
      </c>
      <c r="P122" s="3">
        <v>0.0379418152173913</v>
      </c>
      <c r="Q122" s="3">
        <v>0.07590664130434774</v>
      </c>
      <c r="R122" s="3">
        <v>0.06431439130434788</v>
      </c>
      <c r="S122" s="3">
        <v>0.011592250000000021</v>
      </c>
      <c r="T122" s="3">
        <v>14.621624799114</v>
      </c>
      <c r="U122" s="3">
        <v>0.32510524250399997</v>
      </c>
      <c r="V122" s="3">
        <v>4.018420972844002</v>
      </c>
      <c r="W122" s="3">
        <v>0.0010174899440000002</v>
      </c>
      <c r="X122" s="3">
        <v>0.005841250478000002</v>
      </c>
      <c r="Y122" s="3">
        <v>0.13490581629799997</v>
      </c>
      <c r="Z122" s="3">
        <v>0.12498105155399998</v>
      </c>
      <c r="AA122" s="3">
        <v>0</v>
      </c>
      <c r="AB122" s="3">
        <v>0</v>
      </c>
      <c r="AC122" s="3">
        <v>0</v>
      </c>
      <c r="AD122" s="3">
        <v>0</v>
      </c>
      <c r="AE122" s="3">
        <v>0</v>
      </c>
      <c r="AF122" s="3">
        <v>0</v>
      </c>
      <c r="AG122" s="3">
        <v>0</v>
      </c>
      <c r="AH122" s="3">
        <v>0</v>
      </c>
      <c r="AI122" s="3">
        <v>0</v>
      </c>
    </row>
    <row r="123" spans="1:35" ht="12.75">
      <c r="A123" s="86">
        <v>13243</v>
      </c>
      <c r="B123" s="48" t="s">
        <v>55</v>
      </c>
      <c r="C123" s="48" t="s">
        <v>159</v>
      </c>
      <c r="D123" s="3">
        <v>2.111110279038667</v>
      </c>
      <c r="E123" s="3">
        <v>0.11108533200533334</v>
      </c>
      <c r="F123" s="3">
        <v>0.9423309326053334</v>
      </c>
      <c r="G123" s="3">
        <v>0.5591774648786666</v>
      </c>
      <c r="H123" s="3">
        <v>0.12938193162533332</v>
      </c>
      <c r="I123" s="3">
        <v>2.247193864086667</v>
      </c>
      <c r="J123" s="3">
        <v>0.5465469307053333</v>
      </c>
      <c r="K123" s="3">
        <v>1.7006558646719996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4.546518258582</v>
      </c>
      <c r="U123" s="3">
        <v>0.293216559</v>
      </c>
      <c r="V123" s="3">
        <v>0.8989161091420003</v>
      </c>
      <c r="W123" s="3">
        <v>0.00042833032400000005</v>
      </c>
      <c r="X123" s="3">
        <v>0.005994464323999999</v>
      </c>
      <c r="Y123" s="3">
        <v>0.049569931984</v>
      </c>
      <c r="Z123" s="3">
        <v>0.046766436480000007</v>
      </c>
      <c r="AA123" s="3">
        <v>0</v>
      </c>
      <c r="AB123" s="3">
        <v>0</v>
      </c>
      <c r="AC123" s="3">
        <v>0</v>
      </c>
      <c r="AD123" s="3">
        <v>0</v>
      </c>
      <c r="AE123" s="3">
        <v>0</v>
      </c>
      <c r="AF123" s="3">
        <v>0</v>
      </c>
      <c r="AG123" s="3">
        <v>0</v>
      </c>
      <c r="AH123" s="3">
        <v>0</v>
      </c>
      <c r="AI123" s="3">
        <v>0</v>
      </c>
    </row>
    <row r="124" spans="1:35" ht="12.75">
      <c r="A124" s="86">
        <v>13245</v>
      </c>
      <c r="B124" s="48" t="s">
        <v>55</v>
      </c>
      <c r="C124" s="48" t="s">
        <v>160</v>
      </c>
      <c r="D124" s="3">
        <v>3.1022887671253327</v>
      </c>
      <c r="E124" s="3">
        <v>1.8470937971253334</v>
      </c>
      <c r="F124" s="3">
        <v>22.142922393792002</v>
      </c>
      <c r="G124" s="3">
        <v>0.27199671279199994</v>
      </c>
      <c r="H124" s="3">
        <v>3.7764757851253328</v>
      </c>
      <c r="I124" s="3">
        <v>4.624064777546668</v>
      </c>
      <c r="J124" s="3">
        <v>0.9897648937920001</v>
      </c>
      <c r="K124" s="3">
        <v>3.6343043504586667</v>
      </c>
      <c r="L124" s="3">
        <v>62.75403260869558</v>
      </c>
      <c r="M124" s="3">
        <v>19.001097826086937</v>
      </c>
      <c r="N124" s="3">
        <v>4.541538043478259</v>
      </c>
      <c r="O124" s="3">
        <v>3.5307000000000035</v>
      </c>
      <c r="P124" s="3">
        <v>17.617141304347804</v>
      </c>
      <c r="Q124" s="3">
        <v>3.5025141304347813</v>
      </c>
      <c r="R124" s="3">
        <v>2.7486141304347873</v>
      </c>
      <c r="S124" s="3">
        <v>0.7538804347826091</v>
      </c>
      <c r="T124" s="3">
        <v>31.740960369159986</v>
      </c>
      <c r="U124" s="3">
        <v>2.004479345151999</v>
      </c>
      <c r="V124" s="3">
        <v>1.6186953097600005</v>
      </c>
      <c r="W124" s="3">
        <v>0.002717895782000001</v>
      </c>
      <c r="X124" s="3">
        <v>0.040623765742</v>
      </c>
      <c r="Y124" s="3">
        <v>0.16466926239600005</v>
      </c>
      <c r="Z124" s="3">
        <v>0.15837069725599995</v>
      </c>
      <c r="AA124" s="3">
        <v>0</v>
      </c>
      <c r="AB124" s="3">
        <v>0.46407895200000016</v>
      </c>
      <c r="AC124" s="3">
        <v>0.6629531285999999</v>
      </c>
      <c r="AD124" s="3">
        <v>0.0554920659</v>
      </c>
      <c r="AE124" s="3">
        <v>1.6437999999999996E-06</v>
      </c>
      <c r="AF124" s="3">
        <v>0.011700267970000003</v>
      </c>
      <c r="AG124" s="3">
        <v>0.0287586259</v>
      </c>
      <c r="AH124" s="3">
        <v>0.027177231919999992</v>
      </c>
      <c r="AI124" s="3">
        <v>0</v>
      </c>
    </row>
    <row r="125" spans="1:35" ht="12.75">
      <c r="A125" s="86">
        <v>13247</v>
      </c>
      <c r="B125" s="48" t="s">
        <v>55</v>
      </c>
      <c r="C125" s="85" t="s">
        <v>17</v>
      </c>
      <c r="D125" s="3">
        <v>2.48109</v>
      </c>
      <c r="E125" s="90">
        <v>1.0200253</v>
      </c>
      <c r="F125" s="90">
        <v>4.008135666666667</v>
      </c>
      <c r="G125" s="3">
        <v>0.17531655986333336</v>
      </c>
      <c r="H125" s="3">
        <v>1.9727007598133337</v>
      </c>
      <c r="I125" s="3">
        <v>9.075657</v>
      </c>
      <c r="J125" s="3">
        <v>1.5430230000000003</v>
      </c>
      <c r="K125" s="3">
        <v>7.5326540931466655</v>
      </c>
      <c r="L125" s="3">
        <v>0.03089996739130429</v>
      </c>
      <c r="M125" s="90">
        <v>0.08626931521739144</v>
      </c>
      <c r="N125" s="90">
        <v>0.528289999999999</v>
      </c>
      <c r="O125" s="3">
        <v>0.00022071456521739128</v>
      </c>
      <c r="P125" s="3">
        <v>0.001742703260869568</v>
      </c>
      <c r="Q125" s="3">
        <v>0.000992400760869564</v>
      </c>
      <c r="R125" s="3">
        <v>0.00038071402173913067</v>
      </c>
      <c r="S125" s="3">
        <v>0.0006116967391304359</v>
      </c>
      <c r="T125" s="3">
        <v>23.571683232673987</v>
      </c>
      <c r="U125" s="90">
        <v>1.1454081894859998</v>
      </c>
      <c r="V125" s="90">
        <v>0.9648528811180004</v>
      </c>
      <c r="W125" s="3">
        <v>0.0016531605680000004</v>
      </c>
      <c r="X125" s="3">
        <v>0.022534435675999994</v>
      </c>
      <c r="Y125" s="3">
        <v>0.10307869959399998</v>
      </c>
      <c r="Z125" s="3">
        <v>0.09865275067000003</v>
      </c>
      <c r="AA125" s="3">
        <v>0</v>
      </c>
      <c r="AB125" s="3">
        <v>0.0259773653</v>
      </c>
      <c r="AC125" s="90">
        <v>0.2026537989000001</v>
      </c>
      <c r="AD125" s="90">
        <v>0.009557185970000001</v>
      </c>
      <c r="AE125" s="3">
        <v>5.479500000000002E-07</v>
      </c>
      <c r="AF125" s="3">
        <v>0.002202467</v>
      </c>
      <c r="AG125" s="3">
        <v>0.0043778589700000006</v>
      </c>
      <c r="AH125" s="3">
        <v>0.00395671897</v>
      </c>
      <c r="AI125" s="3">
        <v>0</v>
      </c>
    </row>
    <row r="126" spans="1:35" ht="12.75">
      <c r="A126" s="86">
        <v>13249</v>
      </c>
      <c r="B126" s="48" t="s">
        <v>55</v>
      </c>
      <c r="C126" s="48" t="s">
        <v>161</v>
      </c>
      <c r="D126" s="3">
        <v>0.7082553333333335</v>
      </c>
      <c r="E126" s="3">
        <v>0.10239316666666667</v>
      </c>
      <c r="F126" s="3">
        <v>0.49172599999999983</v>
      </c>
      <c r="G126" s="3">
        <v>1.0680188866666667</v>
      </c>
      <c r="H126" s="3">
        <v>0.18936851</v>
      </c>
      <c r="I126" s="3">
        <v>1.1726653333333334</v>
      </c>
      <c r="J126" s="3">
        <v>0.254779</v>
      </c>
      <c r="K126" s="3">
        <v>0.9178799999999999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0.7666490904320002</v>
      </c>
      <c r="U126" s="3">
        <v>0.08271104045199998</v>
      </c>
      <c r="V126" s="3">
        <v>0.054713448461999985</v>
      </c>
      <c r="W126" s="3">
        <v>0.00010331441199999999</v>
      </c>
      <c r="X126" s="3">
        <v>0.001510980002</v>
      </c>
      <c r="Y126" s="3">
        <v>0.006559290038</v>
      </c>
      <c r="Z126" s="3">
        <v>0.00631861036</v>
      </c>
      <c r="AA126" s="3">
        <v>0</v>
      </c>
      <c r="AB126" s="3">
        <v>0</v>
      </c>
      <c r="AC126" s="3">
        <v>0</v>
      </c>
      <c r="AD126" s="3">
        <v>0</v>
      </c>
      <c r="AE126" s="3">
        <v>0</v>
      </c>
      <c r="AF126" s="3">
        <v>0</v>
      </c>
      <c r="AG126" s="3">
        <v>0</v>
      </c>
      <c r="AH126" s="3">
        <v>0</v>
      </c>
      <c r="AI126" s="3">
        <v>0</v>
      </c>
    </row>
    <row r="127" spans="1:35" ht="12.75">
      <c r="A127" s="86">
        <v>13251</v>
      </c>
      <c r="B127" s="48" t="s">
        <v>55</v>
      </c>
      <c r="C127" s="48" t="s">
        <v>162</v>
      </c>
      <c r="D127" s="3">
        <v>3.5960360516</v>
      </c>
      <c r="E127" s="3">
        <v>0.24411964493333327</v>
      </c>
      <c r="F127" s="3">
        <v>1.5771775749333332</v>
      </c>
      <c r="G127" s="3">
        <v>0.8111314165999999</v>
      </c>
      <c r="H127" s="3">
        <v>0.36527844326666664</v>
      </c>
      <c r="I127" s="3">
        <v>5.1150758965000005</v>
      </c>
      <c r="J127" s="3">
        <v>1.1358341516000001</v>
      </c>
      <c r="K127" s="3">
        <v>3.9792621836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4.196889597288002</v>
      </c>
      <c r="U127" s="3">
        <v>0.457144081424</v>
      </c>
      <c r="V127" s="3">
        <v>0.5011437634639999</v>
      </c>
      <c r="W127" s="3">
        <v>0.000527293408</v>
      </c>
      <c r="X127" s="3">
        <v>0.009170262942</v>
      </c>
      <c r="Y127" s="3">
        <v>0.044229309413999995</v>
      </c>
      <c r="Z127" s="3">
        <v>0.042446028286</v>
      </c>
      <c r="AA127" s="3">
        <v>0</v>
      </c>
      <c r="AB127" s="3">
        <v>0.024108747400000005</v>
      </c>
      <c r="AC127" s="3">
        <v>0.18933602300000005</v>
      </c>
      <c r="AD127" s="3">
        <v>0.007558111970000002</v>
      </c>
      <c r="AE127" s="3">
        <v>5.479500000000002E-07</v>
      </c>
      <c r="AF127" s="3">
        <v>0.002215325</v>
      </c>
      <c r="AG127" s="3">
        <v>0.0040791319699999985</v>
      </c>
      <c r="AH127" s="3">
        <v>0.0036791659700000008</v>
      </c>
      <c r="AI127" s="3">
        <v>0</v>
      </c>
    </row>
    <row r="128" spans="1:35" ht="12.75">
      <c r="A128" s="86">
        <v>13253</v>
      </c>
      <c r="B128" s="48" t="s">
        <v>55</v>
      </c>
      <c r="C128" s="48" t="s">
        <v>163</v>
      </c>
      <c r="D128" s="3">
        <v>2.2921656123136067</v>
      </c>
      <c r="E128" s="3">
        <v>0.07040482011142075</v>
      </c>
      <c r="F128" s="3">
        <v>0.8479525380130601</v>
      </c>
      <c r="G128" s="3">
        <v>0.7966627058627866</v>
      </c>
      <c r="H128" s="3">
        <v>0.036107604278633874</v>
      </c>
      <c r="I128" s="3">
        <v>5.22181536202541</v>
      </c>
      <c r="J128" s="3">
        <v>0.9938819035540438</v>
      </c>
      <c r="K128" s="3">
        <v>4.2279368879764485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6.400772192957999</v>
      </c>
      <c r="U128" s="3">
        <v>0.39554318866199994</v>
      </c>
      <c r="V128" s="3">
        <v>1.6950453132580003</v>
      </c>
      <c r="W128" s="3">
        <v>0.0006298587759999999</v>
      </c>
      <c r="X128" s="3">
        <v>0.007121951896000004</v>
      </c>
      <c r="Y128" s="3">
        <v>0.062430029422</v>
      </c>
      <c r="Z128" s="3">
        <v>0.05874471602200001</v>
      </c>
      <c r="AA128" s="3">
        <v>0</v>
      </c>
      <c r="AB128" s="3">
        <v>0.019271087500000002</v>
      </c>
      <c r="AC128" s="3">
        <v>0.15043969121999995</v>
      </c>
      <c r="AD128" s="3">
        <v>0.006017805969999999</v>
      </c>
      <c r="AE128" s="3">
        <v>2.7396999999999996E-07</v>
      </c>
      <c r="AF128" s="3">
        <v>0.002564698</v>
      </c>
      <c r="AG128" s="3">
        <v>0.0033682479700000013</v>
      </c>
      <c r="AH128" s="3">
        <v>0.0030211209699999996</v>
      </c>
      <c r="AI128" s="3">
        <v>0</v>
      </c>
    </row>
    <row r="129" spans="1:35" ht="12.75">
      <c r="A129" s="86">
        <v>13255</v>
      </c>
      <c r="B129" s="48" t="s">
        <v>55</v>
      </c>
      <c r="C129" s="84" t="s">
        <v>23</v>
      </c>
      <c r="D129" s="3">
        <v>1.8645038448899995</v>
      </c>
      <c r="E129" s="89">
        <v>0.8027822953566669</v>
      </c>
      <c r="F129" s="89">
        <v>5.876201532723333</v>
      </c>
      <c r="G129" s="3">
        <v>0.3326465529966667</v>
      </c>
      <c r="H129" s="3">
        <v>1.5788059531566663</v>
      </c>
      <c r="I129" s="3">
        <v>8.960944390780002</v>
      </c>
      <c r="J129" s="3">
        <v>1.4090551962233333</v>
      </c>
      <c r="K129" s="3">
        <v>7.551882621356666</v>
      </c>
      <c r="L129" s="3">
        <v>0.004246296739130429</v>
      </c>
      <c r="M129" s="89">
        <v>0.005218734782608702</v>
      </c>
      <c r="N129" s="89">
        <v>0.16611999999999977</v>
      </c>
      <c r="O129" s="3">
        <v>0</v>
      </c>
      <c r="P129" s="3">
        <v>0.0007894694565217395</v>
      </c>
      <c r="Q129" s="3">
        <v>0.007574009782608695</v>
      </c>
      <c r="R129" s="3">
        <v>0.007574009782608695</v>
      </c>
      <c r="S129" s="3">
        <v>0</v>
      </c>
      <c r="T129" s="3">
        <v>14.022047067304007</v>
      </c>
      <c r="U129" s="89">
        <v>0.6622518586959998</v>
      </c>
      <c r="V129" s="89">
        <v>1.272417442374</v>
      </c>
      <c r="W129" s="3">
        <v>0.0010741391339999997</v>
      </c>
      <c r="X129" s="3">
        <v>0.012305678875999999</v>
      </c>
      <c r="Y129" s="3">
        <v>0.07512151625000002</v>
      </c>
      <c r="Z129" s="3">
        <v>0.07118280670200001</v>
      </c>
      <c r="AA129" s="3">
        <v>0</v>
      </c>
      <c r="AB129" s="3">
        <v>0.007867883800000001</v>
      </c>
      <c r="AC129" s="89">
        <v>0.054530529770000016</v>
      </c>
      <c r="AD129" s="89">
        <v>0.0025320579999999994</v>
      </c>
      <c r="AE129" s="3">
        <v>2.7396999999999996E-07</v>
      </c>
      <c r="AF129" s="3">
        <v>0.0005898655999999997</v>
      </c>
      <c r="AG129" s="3">
        <v>0.0011537039999999998</v>
      </c>
      <c r="AH129" s="3">
        <v>0.001048222</v>
      </c>
      <c r="AI129" s="3">
        <v>0</v>
      </c>
    </row>
    <row r="130" spans="1:35" ht="12.75">
      <c r="A130" s="86">
        <v>13257</v>
      </c>
      <c r="B130" s="48" t="s">
        <v>55</v>
      </c>
      <c r="C130" s="48" t="s">
        <v>164</v>
      </c>
      <c r="D130" s="3">
        <v>1.1978161223719999</v>
      </c>
      <c r="E130" s="3">
        <v>0.5199379323720001</v>
      </c>
      <c r="F130" s="3">
        <v>3.829756588372</v>
      </c>
      <c r="G130" s="3">
        <v>2.827728927905333</v>
      </c>
      <c r="H130" s="3">
        <v>1.0813147540386667</v>
      </c>
      <c r="I130" s="3">
        <v>3.761905858086666</v>
      </c>
      <c r="J130" s="3">
        <v>0.6703196123719999</v>
      </c>
      <c r="K130" s="3">
        <v>3.0915855603720006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7.730198607944</v>
      </c>
      <c r="U130" s="3">
        <v>0.2804560385180004</v>
      </c>
      <c r="V130" s="3">
        <v>1.1702854411320003</v>
      </c>
      <c r="W130" s="3">
        <v>0.0005682549379999999</v>
      </c>
      <c r="X130" s="3">
        <v>0.0043999388840000025</v>
      </c>
      <c r="Y130" s="3">
        <v>0.04364202956600001</v>
      </c>
      <c r="Z130" s="3">
        <v>0.04086559317599997</v>
      </c>
      <c r="AA130" s="3">
        <v>0</v>
      </c>
      <c r="AB130" s="3">
        <v>0.13806547700000002</v>
      </c>
      <c r="AC130" s="3">
        <v>0.3222291357999999</v>
      </c>
      <c r="AD130" s="3">
        <v>0.015934395950000006</v>
      </c>
      <c r="AE130" s="3">
        <v>8.219199999999998E-07</v>
      </c>
      <c r="AF130" s="3">
        <v>0.0038635439999999983</v>
      </c>
      <c r="AG130" s="3">
        <v>0.007879157949999997</v>
      </c>
      <c r="AH130" s="3">
        <v>0.00715260795</v>
      </c>
      <c r="AI130" s="3">
        <v>0</v>
      </c>
    </row>
    <row r="131" spans="1:35" ht="12.75">
      <c r="A131" s="86">
        <v>13259</v>
      </c>
      <c r="B131" s="48" t="s">
        <v>55</v>
      </c>
      <c r="C131" s="48" t="s">
        <v>165</v>
      </c>
      <c r="D131" s="3">
        <v>2.2416458616203334</v>
      </c>
      <c r="E131" s="3">
        <v>0.09184019651366666</v>
      </c>
      <c r="F131" s="3">
        <v>0.6417518630870002</v>
      </c>
      <c r="G131" s="3">
        <v>0.29084012967033335</v>
      </c>
      <c r="H131" s="3">
        <v>0.08297519633700001</v>
      </c>
      <c r="I131" s="3">
        <v>1.1688697259076666</v>
      </c>
      <c r="J131" s="3">
        <v>0.3758478631536667</v>
      </c>
      <c r="K131" s="3">
        <v>0.7930184631803332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5.386029031683999</v>
      </c>
      <c r="U131" s="3">
        <v>0.3431966150299999</v>
      </c>
      <c r="V131" s="3">
        <v>0.42403071731400005</v>
      </c>
      <c r="W131" s="3">
        <v>0.0004529882019999998</v>
      </c>
      <c r="X131" s="3">
        <v>0.007703674446000002</v>
      </c>
      <c r="Y131" s="3">
        <v>0.037226913344</v>
      </c>
      <c r="Z131" s="3">
        <v>0.03548244031000001</v>
      </c>
      <c r="AA131" s="3">
        <v>0</v>
      </c>
      <c r="AB131" s="3">
        <v>0.0012718099999999995</v>
      </c>
      <c r="AC131" s="3">
        <v>0.0086146</v>
      </c>
      <c r="AD131" s="3">
        <v>0.0003202709999999999</v>
      </c>
      <c r="AE131" s="3">
        <v>0</v>
      </c>
      <c r="AF131" s="3">
        <v>0.0015627289999999997</v>
      </c>
      <c r="AG131" s="3">
        <v>0.00039040999999999994</v>
      </c>
      <c r="AH131" s="3">
        <v>0.0003586300000000001</v>
      </c>
      <c r="AI131" s="3">
        <v>0</v>
      </c>
    </row>
    <row r="132" spans="1:35" ht="12.75">
      <c r="A132" s="86">
        <v>13261</v>
      </c>
      <c r="B132" s="48" t="s">
        <v>55</v>
      </c>
      <c r="C132" s="48" t="s">
        <v>166</v>
      </c>
      <c r="D132" s="3">
        <v>3.6659279042026665</v>
      </c>
      <c r="E132" s="3">
        <v>0.4944581282026667</v>
      </c>
      <c r="F132" s="3">
        <v>3.713140732536001</v>
      </c>
      <c r="G132" s="3">
        <v>1.7769021924359998</v>
      </c>
      <c r="H132" s="3">
        <v>0.8933010597359998</v>
      </c>
      <c r="I132" s="3">
        <v>8.95701138204</v>
      </c>
      <c r="J132" s="3">
        <v>1.7046772972026665</v>
      </c>
      <c r="K132" s="3">
        <v>7.2522925718649995</v>
      </c>
      <c r="L132" s="3">
        <v>0.16744043478260828</v>
      </c>
      <c r="M132" s="3">
        <v>1.4890000000000019</v>
      </c>
      <c r="N132" s="3">
        <v>3.425099999999992</v>
      </c>
      <c r="O132" s="3">
        <v>0</v>
      </c>
      <c r="P132" s="3">
        <v>1.7415000000000014</v>
      </c>
      <c r="Q132" s="3">
        <v>1.7407000000000017</v>
      </c>
      <c r="R132" s="3">
        <v>1.019300000000001</v>
      </c>
      <c r="S132" s="3">
        <v>0.7214101086956516</v>
      </c>
      <c r="T132" s="3">
        <v>8.226326759980001</v>
      </c>
      <c r="U132" s="3">
        <v>0.688775939728</v>
      </c>
      <c r="V132" s="3">
        <v>0.6749183437199999</v>
      </c>
      <c r="W132" s="3">
        <v>0.0008454513520000002</v>
      </c>
      <c r="X132" s="3">
        <v>0.013225820487999994</v>
      </c>
      <c r="Y132" s="3">
        <v>0.062496091146000014</v>
      </c>
      <c r="Z132" s="3">
        <v>0.060044051489999986</v>
      </c>
      <c r="AA132" s="3">
        <v>0</v>
      </c>
      <c r="AB132" s="3">
        <v>0.014070105800000003</v>
      </c>
      <c r="AC132" s="3">
        <v>0.07646625955</v>
      </c>
      <c r="AD132" s="3">
        <v>0.003190449999999999</v>
      </c>
      <c r="AE132" s="3">
        <v>2.7396999999999996E-07</v>
      </c>
      <c r="AF132" s="3">
        <v>0.0008934295000000004</v>
      </c>
      <c r="AG132" s="3">
        <v>0.0016443470000000006</v>
      </c>
      <c r="AH132" s="3">
        <v>0.0014761509999999995</v>
      </c>
      <c r="AI132" s="3">
        <v>0</v>
      </c>
    </row>
    <row r="133" spans="1:35" ht="12.75">
      <c r="A133" s="86">
        <v>13263</v>
      </c>
      <c r="B133" s="48" t="s">
        <v>55</v>
      </c>
      <c r="C133" s="48" t="s">
        <v>167</v>
      </c>
      <c r="D133" s="3">
        <v>1.4110724788026665</v>
      </c>
      <c r="E133" s="3">
        <v>0.04414480480266667</v>
      </c>
      <c r="F133" s="3">
        <v>0.6778324584693333</v>
      </c>
      <c r="G133" s="3">
        <v>0.2139365622693334</v>
      </c>
      <c r="H133" s="3">
        <v>0.008884145802666669</v>
      </c>
      <c r="I133" s="3">
        <v>0.9904111609066666</v>
      </c>
      <c r="J133" s="3">
        <v>0.27702807213599995</v>
      </c>
      <c r="K133" s="3">
        <v>0.7133838991359999</v>
      </c>
      <c r="L133" s="3">
        <v>0.3302547826086957</v>
      </c>
      <c r="M133" s="3">
        <v>0.16535043478260872</v>
      </c>
      <c r="N133" s="3">
        <v>0.00847749673913043</v>
      </c>
      <c r="O133" s="3">
        <v>0.025800999999999998</v>
      </c>
      <c r="P133" s="3">
        <v>0</v>
      </c>
      <c r="Q133" s="3">
        <v>0.026599826086956508</v>
      </c>
      <c r="R133" s="3">
        <v>0.026599826086956508</v>
      </c>
      <c r="S133" s="3">
        <v>0</v>
      </c>
      <c r="T133" s="3">
        <v>1.1185968625180003</v>
      </c>
      <c r="U133" s="3">
        <v>0.09986068214399968</v>
      </c>
      <c r="V133" s="3">
        <v>0.12843154312</v>
      </c>
      <c r="W133" s="3">
        <v>0.00012404522200000002</v>
      </c>
      <c r="X133" s="3">
        <v>0.002341548534000001</v>
      </c>
      <c r="Y133" s="3">
        <v>0.01034180836</v>
      </c>
      <c r="Z133" s="3">
        <v>0.009878309517999999</v>
      </c>
      <c r="AA133" s="3">
        <v>0</v>
      </c>
      <c r="AB133" s="3">
        <v>0.11234151900000006</v>
      </c>
      <c r="AC133" s="3">
        <v>0.8819972234000004</v>
      </c>
      <c r="AD133" s="3">
        <v>0.0353044738</v>
      </c>
      <c r="AE133" s="3">
        <v>2.739770000000001E-06</v>
      </c>
      <c r="AF133" s="3">
        <v>0.01033419197</v>
      </c>
      <c r="AG133" s="3">
        <v>0.0190281599</v>
      </c>
      <c r="AH133" s="3">
        <v>0.0171343799</v>
      </c>
      <c r="AI133" s="3">
        <v>0</v>
      </c>
    </row>
    <row r="134" spans="1:35" ht="12.75">
      <c r="A134" s="86">
        <v>13265</v>
      </c>
      <c r="B134" s="48" t="s">
        <v>55</v>
      </c>
      <c r="C134" s="48" t="s">
        <v>168</v>
      </c>
      <c r="D134" s="3">
        <v>0.4640514382233332</v>
      </c>
      <c r="E134" s="3">
        <v>0.015278062690000002</v>
      </c>
      <c r="F134" s="3">
        <v>0.16287951889000002</v>
      </c>
      <c r="G134" s="3">
        <v>0.27092518692333334</v>
      </c>
      <c r="H134" s="3">
        <v>0.003983957756666667</v>
      </c>
      <c r="I134" s="3">
        <v>0.39018540377999994</v>
      </c>
      <c r="J134" s="3">
        <v>0.10320807588999997</v>
      </c>
      <c r="K134" s="3">
        <v>0.28697620072333335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0.43753707057600016</v>
      </c>
      <c r="U134" s="3">
        <v>0.04117514701200001</v>
      </c>
      <c r="V134" s="3">
        <v>0.02716747697</v>
      </c>
      <c r="W134" s="3">
        <v>4.8371633999999996E-05</v>
      </c>
      <c r="X134" s="3">
        <v>0.0010510845000000003</v>
      </c>
      <c r="Y134" s="3">
        <v>0.004480894379999999</v>
      </c>
      <c r="Z134" s="3">
        <v>0.004279792887999999</v>
      </c>
      <c r="AA134" s="3">
        <v>0</v>
      </c>
      <c r="AB134" s="3">
        <v>0.018011397500000005</v>
      </c>
      <c r="AC134" s="3">
        <v>0.14148287722000005</v>
      </c>
      <c r="AD134" s="3">
        <v>0.00565506397</v>
      </c>
      <c r="AE134" s="3">
        <v>2.7396999999999996E-07</v>
      </c>
      <c r="AF134" s="3">
        <v>0.0016577629999999998</v>
      </c>
      <c r="AG134" s="3">
        <v>0.003033161970000001</v>
      </c>
      <c r="AH134" s="3">
        <v>0.0027591439700000004</v>
      </c>
      <c r="AI134" s="3">
        <v>0</v>
      </c>
    </row>
    <row r="135" spans="1:35" ht="12.75">
      <c r="A135" s="86">
        <v>13267</v>
      </c>
      <c r="B135" s="48" t="s">
        <v>55</v>
      </c>
      <c r="C135" s="48" t="s">
        <v>169</v>
      </c>
      <c r="D135" s="3">
        <v>3.3275287682500005</v>
      </c>
      <c r="E135" s="3">
        <v>0.13445355444999998</v>
      </c>
      <c r="F135" s="3">
        <v>1.7489183909500001</v>
      </c>
      <c r="G135" s="3">
        <v>7.316391274389998</v>
      </c>
      <c r="H135" s="3">
        <v>0.08562695658333333</v>
      </c>
      <c r="I135" s="3">
        <v>4.845167007160001</v>
      </c>
      <c r="J135" s="3">
        <v>1.0211458859166667</v>
      </c>
      <c r="K135" s="3">
        <v>3.82402140225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3.8405718185459996</v>
      </c>
      <c r="U135" s="3">
        <v>0.31688845140200006</v>
      </c>
      <c r="V135" s="3">
        <v>0.3854373120880001</v>
      </c>
      <c r="W135" s="3">
        <v>0.00036693740599999996</v>
      </c>
      <c r="X135" s="3">
        <v>0.006454280091999999</v>
      </c>
      <c r="Y135" s="3">
        <v>0.03234064341600001</v>
      </c>
      <c r="Z135" s="3">
        <v>0.031006929721999997</v>
      </c>
      <c r="AA135" s="3">
        <v>0</v>
      </c>
      <c r="AB135" s="3">
        <v>0.01634837</v>
      </c>
      <c r="AC135" s="3">
        <v>0.004109638999999999</v>
      </c>
      <c r="AD135" s="3">
        <v>0.00064302</v>
      </c>
      <c r="AE135" s="3">
        <v>0</v>
      </c>
      <c r="AF135" s="3">
        <v>0.0007424679999999998</v>
      </c>
      <c r="AG135" s="3">
        <v>0.000353422</v>
      </c>
      <c r="AH135" s="3">
        <v>0.000353422</v>
      </c>
      <c r="AI135" s="3">
        <v>0</v>
      </c>
    </row>
    <row r="136" spans="1:35" ht="12.75">
      <c r="A136" s="86">
        <v>13269</v>
      </c>
      <c r="B136" s="48" t="s">
        <v>55</v>
      </c>
      <c r="C136" s="48" t="s">
        <v>170</v>
      </c>
      <c r="D136" s="3">
        <v>2.334792205453333</v>
      </c>
      <c r="E136" s="3">
        <v>0.09023869092000002</v>
      </c>
      <c r="F136" s="3">
        <v>0.8252176587866666</v>
      </c>
      <c r="G136" s="3">
        <v>1.6147320899533333</v>
      </c>
      <c r="H136" s="3">
        <v>0.05423423975333333</v>
      </c>
      <c r="I136" s="3">
        <v>2.225093284646667</v>
      </c>
      <c r="J136" s="3">
        <v>0.5586208944533333</v>
      </c>
      <c r="K136" s="3">
        <v>1.6664808875766666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2.6195269213099994</v>
      </c>
      <c r="U136" s="3">
        <v>0.1843894158699999</v>
      </c>
      <c r="V136" s="3">
        <v>0.20986722801800003</v>
      </c>
      <c r="W136" s="3">
        <v>0.0002296747759999999</v>
      </c>
      <c r="X136" s="3">
        <v>0.003686915961999996</v>
      </c>
      <c r="Y136" s="3">
        <v>0.017994618766000007</v>
      </c>
      <c r="Z136" s="3">
        <v>0.017241352852000007</v>
      </c>
      <c r="AA136" s="3">
        <v>0</v>
      </c>
      <c r="AB136" s="3">
        <v>0.09297128799999999</v>
      </c>
      <c r="AC136" s="3">
        <v>0.7299560045</v>
      </c>
      <c r="AD136" s="3">
        <v>0.029201269899999997</v>
      </c>
      <c r="AE136" s="3">
        <v>2.19177E-06</v>
      </c>
      <c r="AF136" s="3">
        <v>0.008552306970000003</v>
      </c>
      <c r="AG136" s="3">
        <v>0.015740219899999994</v>
      </c>
      <c r="AH136" s="3">
        <v>0.0141820859</v>
      </c>
      <c r="AI136" s="3">
        <v>0</v>
      </c>
    </row>
    <row r="137" spans="1:35" ht="12.75">
      <c r="A137" s="86">
        <v>13271</v>
      </c>
      <c r="B137" s="48" t="s">
        <v>55</v>
      </c>
      <c r="C137" s="48" t="s">
        <v>171</v>
      </c>
      <c r="D137" s="3">
        <v>3.175314836776503</v>
      </c>
      <c r="E137" s="3">
        <v>0.3254431912027322</v>
      </c>
      <c r="F137" s="3">
        <v>1.4598151598366118</v>
      </c>
      <c r="G137" s="3">
        <v>0.5653151779732241</v>
      </c>
      <c r="H137" s="3">
        <v>0.5595743425196721</v>
      </c>
      <c r="I137" s="3">
        <v>2.7875854925912567</v>
      </c>
      <c r="J137" s="3">
        <v>0.7294423265579234</v>
      </c>
      <c r="K137" s="3">
        <v>2.058158357878688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2.91487781156</v>
      </c>
      <c r="U137" s="3">
        <v>0.24924594233800001</v>
      </c>
      <c r="V137" s="3">
        <v>0.2702788826580001</v>
      </c>
      <c r="W137" s="3">
        <v>0.000343824842</v>
      </c>
      <c r="X137" s="3">
        <v>0.004500767350000002</v>
      </c>
      <c r="Y137" s="3">
        <v>0.020917456282</v>
      </c>
      <c r="Z137" s="3">
        <v>0.020036421510000006</v>
      </c>
      <c r="AA137" s="3">
        <v>0</v>
      </c>
      <c r="AB137" s="3">
        <v>0.014495841600000002</v>
      </c>
      <c r="AC137" s="3">
        <v>0.11342264741999998</v>
      </c>
      <c r="AD137" s="3">
        <v>0.004503306969999997</v>
      </c>
      <c r="AE137" s="3">
        <v>2.7396999999999996E-07</v>
      </c>
      <c r="AF137" s="3">
        <v>0.002022739199999999</v>
      </c>
      <c r="AG137" s="3">
        <v>0.00251125697</v>
      </c>
      <c r="AH137" s="3">
        <v>0.0022794129699999994</v>
      </c>
      <c r="AI137" s="3">
        <v>0</v>
      </c>
    </row>
    <row r="138" spans="1:35" ht="12.75">
      <c r="A138" s="86">
        <v>13273</v>
      </c>
      <c r="B138" s="48" t="s">
        <v>55</v>
      </c>
      <c r="C138" s="48" t="s">
        <v>172</v>
      </c>
      <c r="D138" s="3">
        <v>2.1258218663872674</v>
      </c>
      <c r="E138" s="3">
        <v>0.16275412513590165</v>
      </c>
      <c r="F138" s="3">
        <v>1.047831077534809</v>
      </c>
      <c r="G138" s="3">
        <v>0.599227804857213</v>
      </c>
      <c r="H138" s="3">
        <v>0.2565129516604919</v>
      </c>
      <c r="I138" s="3">
        <v>4.8431483257347</v>
      </c>
      <c r="J138" s="3">
        <v>0.9791889364419126</v>
      </c>
      <c r="K138" s="3">
        <v>3.8639648534839894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2.4111981336659998</v>
      </c>
      <c r="U138" s="3">
        <v>0.42059877795199996</v>
      </c>
      <c r="V138" s="3">
        <v>0.226046501038</v>
      </c>
      <c r="W138" s="3">
        <v>0.000419874782</v>
      </c>
      <c r="X138" s="3">
        <v>0.008740570908000003</v>
      </c>
      <c r="Y138" s="3">
        <v>0.038904927816</v>
      </c>
      <c r="Z138" s="3">
        <v>0.037570284824000016</v>
      </c>
      <c r="AA138" s="3">
        <v>0</v>
      </c>
      <c r="AB138" s="3">
        <v>0</v>
      </c>
      <c r="AC138" s="3">
        <v>0</v>
      </c>
      <c r="AD138" s="3">
        <v>0</v>
      </c>
      <c r="AE138" s="3">
        <v>0</v>
      </c>
      <c r="AF138" s="3">
        <v>0</v>
      </c>
      <c r="AG138" s="3">
        <v>0</v>
      </c>
      <c r="AH138" s="3">
        <v>0</v>
      </c>
      <c r="AI138" s="3">
        <v>0</v>
      </c>
    </row>
    <row r="139" spans="1:35" ht="12.75">
      <c r="A139" s="86">
        <v>13275</v>
      </c>
      <c r="B139" s="48" t="s">
        <v>55</v>
      </c>
      <c r="C139" s="48" t="s">
        <v>173</v>
      </c>
      <c r="D139" s="3">
        <v>9.640581733844973</v>
      </c>
      <c r="E139" s="3">
        <v>0.809338700735683</v>
      </c>
      <c r="F139" s="3">
        <v>5.493644021763005</v>
      </c>
      <c r="G139" s="3">
        <v>1.2576137060329509</v>
      </c>
      <c r="H139" s="3">
        <v>1.3257174869684698</v>
      </c>
      <c r="I139" s="3">
        <v>10.270239570881149</v>
      </c>
      <c r="J139" s="3">
        <v>2.252845286757541</v>
      </c>
      <c r="K139" s="3">
        <v>8.017381629742347</v>
      </c>
      <c r="L139" s="3">
        <v>0.5587201086956527</v>
      </c>
      <c r="M139" s="3">
        <v>0.37494010869565175</v>
      </c>
      <c r="N139" s="3">
        <v>0.9778499999999998</v>
      </c>
      <c r="O139" s="3">
        <v>0</v>
      </c>
      <c r="P139" s="3">
        <v>0.28265999999999997</v>
      </c>
      <c r="Q139" s="3">
        <v>0.4486899999999993</v>
      </c>
      <c r="R139" s="3">
        <v>0.31099000000000027</v>
      </c>
      <c r="S139" s="3">
        <v>0.1377100000000002</v>
      </c>
      <c r="T139" s="3">
        <v>13.700770971140003</v>
      </c>
      <c r="U139" s="3">
        <v>0.8132928581080001</v>
      </c>
      <c r="V139" s="3">
        <v>1.3836185505359995</v>
      </c>
      <c r="W139" s="3">
        <v>0.0011612395840000006</v>
      </c>
      <c r="X139" s="3">
        <v>0.01581592094</v>
      </c>
      <c r="Y139" s="3">
        <v>0.09437929790200002</v>
      </c>
      <c r="Z139" s="3">
        <v>0.089716726184</v>
      </c>
      <c r="AA139" s="3">
        <v>0</v>
      </c>
      <c r="AB139" s="3">
        <v>0.03249411530000001</v>
      </c>
      <c r="AC139" s="3">
        <v>0.20525507189999995</v>
      </c>
      <c r="AD139" s="3">
        <v>0.008405761969999998</v>
      </c>
      <c r="AE139" s="3">
        <v>5.479500000000002E-07</v>
      </c>
      <c r="AF139" s="3">
        <v>0.002404121</v>
      </c>
      <c r="AG139" s="3">
        <v>0.004484690969999998</v>
      </c>
      <c r="AH139" s="3">
        <v>0.004063550969999998</v>
      </c>
      <c r="AI139" s="3">
        <v>0</v>
      </c>
    </row>
    <row r="140" spans="1:35" ht="12.75">
      <c r="A140" s="86">
        <v>13277</v>
      </c>
      <c r="B140" s="48" t="s">
        <v>55</v>
      </c>
      <c r="C140" s="48" t="s">
        <v>174</v>
      </c>
      <c r="D140" s="3">
        <v>3.0030998882233337</v>
      </c>
      <c r="E140" s="3">
        <v>0.6021248625566668</v>
      </c>
      <c r="F140" s="3">
        <v>4.433393861889999</v>
      </c>
      <c r="G140" s="3">
        <v>0.9030463530899999</v>
      </c>
      <c r="H140" s="3">
        <v>1.1395255286566668</v>
      </c>
      <c r="I140" s="3">
        <v>10.655861063446666</v>
      </c>
      <c r="J140" s="3">
        <v>1.7628505425566667</v>
      </c>
      <c r="K140" s="3">
        <v>8.893117096350666</v>
      </c>
      <c r="L140" s="3">
        <v>0.01453830434782609</v>
      </c>
      <c r="M140" s="3">
        <v>0.0202973695652174</v>
      </c>
      <c r="N140" s="3">
        <v>0.36286000000000046</v>
      </c>
      <c r="O140" s="3">
        <v>0</v>
      </c>
      <c r="P140" s="3">
        <v>0.00825290217391305</v>
      </c>
      <c r="Q140" s="3">
        <v>0.2691200000000006</v>
      </c>
      <c r="R140" s="3">
        <v>0.08835200000000022</v>
      </c>
      <c r="S140" s="3">
        <v>0.18077000000000026</v>
      </c>
      <c r="T140" s="3">
        <v>15.037867637728002</v>
      </c>
      <c r="U140" s="3">
        <v>0.811851695106</v>
      </c>
      <c r="V140" s="3">
        <v>0.760759192604</v>
      </c>
      <c r="W140" s="3">
        <v>0.001085794862</v>
      </c>
      <c r="X140" s="3">
        <v>0.015817699552</v>
      </c>
      <c r="Y140" s="3">
        <v>0.07811708194</v>
      </c>
      <c r="Z140" s="3">
        <v>0.07480023418400002</v>
      </c>
      <c r="AA140" s="3">
        <v>0</v>
      </c>
      <c r="AB140" s="3">
        <v>0.053454876999999984</v>
      </c>
      <c r="AC140" s="3">
        <v>0.4012242698000001</v>
      </c>
      <c r="AD140" s="3">
        <v>0.016129604920000006</v>
      </c>
      <c r="AE140" s="3">
        <v>1.0959000000000004E-06</v>
      </c>
      <c r="AF140" s="3">
        <v>0.004697518999999999</v>
      </c>
      <c r="AG140" s="3">
        <v>0.008649577950000003</v>
      </c>
      <c r="AH140" s="3">
        <v>0.007786597950000001</v>
      </c>
      <c r="AI140" s="3">
        <v>0</v>
      </c>
    </row>
    <row r="141" spans="1:35" ht="12.75">
      <c r="A141" s="86">
        <v>13279</v>
      </c>
      <c r="B141" s="48" t="s">
        <v>55</v>
      </c>
      <c r="C141" s="48" t="s">
        <v>175</v>
      </c>
      <c r="D141" s="3">
        <v>4.012711605143334</v>
      </c>
      <c r="E141" s="3">
        <v>0.3820777980766667</v>
      </c>
      <c r="F141" s="3">
        <v>2.621366046809999</v>
      </c>
      <c r="G141" s="3">
        <v>0.9071469745099999</v>
      </c>
      <c r="H141" s="3">
        <v>0.6364387804766666</v>
      </c>
      <c r="I141" s="3">
        <v>4.28845352835</v>
      </c>
      <c r="J141" s="3">
        <v>0.9965242891433336</v>
      </c>
      <c r="K141" s="3">
        <v>3.291916355843334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5.432667680761997</v>
      </c>
      <c r="U141" s="3">
        <v>0.33167988266399995</v>
      </c>
      <c r="V141" s="3">
        <v>0.31693274471999977</v>
      </c>
      <c r="W141" s="3">
        <v>0.00044021869000000004</v>
      </c>
      <c r="X141" s="3">
        <v>0.006212124833999999</v>
      </c>
      <c r="Y141" s="3">
        <v>0.028796419135999996</v>
      </c>
      <c r="Z141" s="3">
        <v>0.027654769824</v>
      </c>
      <c r="AA141" s="3">
        <v>0</v>
      </c>
      <c r="AB141" s="3">
        <v>0.02689137000000001</v>
      </c>
      <c r="AC141" s="3">
        <v>0.004172099999999999</v>
      </c>
      <c r="AD141" s="3">
        <v>0.0009871299999999997</v>
      </c>
      <c r="AE141" s="3">
        <v>0</v>
      </c>
      <c r="AF141" s="3">
        <v>0.0007745229999999998</v>
      </c>
      <c r="AG141" s="3">
        <v>0.00048137199999999993</v>
      </c>
      <c r="AH141" s="3">
        <v>0.00048137199999999993</v>
      </c>
      <c r="AI141" s="3">
        <v>0</v>
      </c>
    </row>
    <row r="142" spans="1:35" ht="12.75">
      <c r="A142" s="86">
        <v>13281</v>
      </c>
      <c r="B142" s="48" t="s">
        <v>55</v>
      </c>
      <c r="C142" s="48" t="s">
        <v>176</v>
      </c>
      <c r="D142" s="3">
        <v>0.31383887475333333</v>
      </c>
      <c r="E142" s="3">
        <v>0.03204976291999999</v>
      </c>
      <c r="F142" s="3">
        <v>0.6097332620866667</v>
      </c>
      <c r="G142" s="3">
        <v>0.14131367468666667</v>
      </c>
      <c r="H142" s="3">
        <v>0.03213659252</v>
      </c>
      <c r="I142" s="3">
        <v>1.2143574281733331</v>
      </c>
      <c r="J142" s="3">
        <v>0.22818142842</v>
      </c>
      <c r="K142" s="3">
        <v>0.9861913249866665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5.029813385993999</v>
      </c>
      <c r="U142" s="3">
        <v>0.23069683698599996</v>
      </c>
      <c r="V142" s="3">
        <v>1.0860616248420005</v>
      </c>
      <c r="W142" s="3">
        <v>0.0004133792759999999</v>
      </c>
      <c r="X142" s="3">
        <v>0.004819103680000001</v>
      </c>
      <c r="Y142" s="3">
        <v>0.04372307497000001</v>
      </c>
      <c r="Z142" s="3">
        <v>0.04099596126599998</v>
      </c>
      <c r="AA142" s="3">
        <v>0</v>
      </c>
      <c r="AB142" s="3">
        <v>0</v>
      </c>
      <c r="AC142" s="3">
        <v>0</v>
      </c>
      <c r="AD142" s="3">
        <v>0</v>
      </c>
      <c r="AE142" s="3">
        <v>0</v>
      </c>
      <c r="AF142" s="3">
        <v>0</v>
      </c>
      <c r="AG142" s="3">
        <v>0</v>
      </c>
      <c r="AH142" s="3">
        <v>0</v>
      </c>
      <c r="AI142" s="3">
        <v>0</v>
      </c>
    </row>
    <row r="143" spans="1:35" ht="12.75">
      <c r="A143" s="86">
        <v>13283</v>
      </c>
      <c r="B143" s="48" t="s">
        <v>55</v>
      </c>
      <c r="C143" s="48" t="s">
        <v>177</v>
      </c>
      <c r="D143" s="3">
        <v>1.8429337861833337</v>
      </c>
      <c r="E143" s="3">
        <v>0.06189016168333333</v>
      </c>
      <c r="F143" s="3">
        <v>0.5795349444833333</v>
      </c>
      <c r="G143" s="3">
        <v>0.11847003185999996</v>
      </c>
      <c r="H143" s="3">
        <v>0.05314848325</v>
      </c>
      <c r="I143" s="3">
        <v>1.17577501117</v>
      </c>
      <c r="J143" s="3">
        <v>0.3331361624833334</v>
      </c>
      <c r="K143" s="3">
        <v>0.8426344782833332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1.1016803756280003</v>
      </c>
      <c r="U143" s="3">
        <v>0.11577458997200003</v>
      </c>
      <c r="V143" s="3">
        <v>0.12380990980199999</v>
      </c>
      <c r="W143" s="3">
        <v>0.00013287224600000002</v>
      </c>
      <c r="X143" s="3">
        <v>0.002527464362</v>
      </c>
      <c r="Y143" s="3">
        <v>0.011021263416</v>
      </c>
      <c r="Z143" s="3">
        <v>0.010583417853999999</v>
      </c>
      <c r="AA143" s="3">
        <v>0</v>
      </c>
      <c r="AB143" s="3">
        <v>0</v>
      </c>
      <c r="AC143" s="3">
        <v>0</v>
      </c>
      <c r="AD143" s="3">
        <v>0</v>
      </c>
      <c r="AE143" s="3">
        <v>0</v>
      </c>
      <c r="AF143" s="3">
        <v>0</v>
      </c>
      <c r="AG143" s="3">
        <v>0</v>
      </c>
      <c r="AH143" s="3">
        <v>0</v>
      </c>
      <c r="AI143" s="3">
        <v>0</v>
      </c>
    </row>
    <row r="144" spans="1:35" ht="12.75">
      <c r="A144" s="86">
        <v>13285</v>
      </c>
      <c r="B144" s="48" t="s">
        <v>55</v>
      </c>
      <c r="C144" s="48" t="s">
        <v>178</v>
      </c>
      <c r="D144" s="3">
        <v>3.4215544780866667</v>
      </c>
      <c r="E144" s="3">
        <v>1.4681961940866664</v>
      </c>
      <c r="F144" s="3">
        <v>7.92170054142</v>
      </c>
      <c r="G144" s="3">
        <v>0.32835443808666664</v>
      </c>
      <c r="H144" s="3">
        <v>2.993000486086667</v>
      </c>
      <c r="I144" s="3">
        <v>6.780571099506666</v>
      </c>
      <c r="J144" s="3">
        <v>1.3575971380866665</v>
      </c>
      <c r="K144" s="3">
        <v>5.422987760753334</v>
      </c>
      <c r="L144" s="3">
        <v>0.02741706521739128</v>
      </c>
      <c r="M144" s="3">
        <v>0.06583523913043471</v>
      </c>
      <c r="N144" s="3">
        <v>1.1867363043478245</v>
      </c>
      <c r="O144" s="3">
        <v>0</v>
      </c>
      <c r="P144" s="3">
        <v>8.219200000000002E-05</v>
      </c>
      <c r="Q144" s="3">
        <v>0.051699021739130525</v>
      </c>
      <c r="R144" s="3">
        <v>0.038356032608695606</v>
      </c>
      <c r="S144" s="3">
        <v>0.013341999999999982</v>
      </c>
      <c r="T144" s="3">
        <v>22.821013860298</v>
      </c>
      <c r="U144" s="3">
        <v>0.9187421694860003</v>
      </c>
      <c r="V144" s="3">
        <v>4.164634092876001</v>
      </c>
      <c r="W144" s="3">
        <v>0.0018505364500000002</v>
      </c>
      <c r="X144" s="3">
        <v>0.01493164202</v>
      </c>
      <c r="Y144" s="3">
        <v>0.14475754094999999</v>
      </c>
      <c r="Z144" s="3">
        <v>0.13540901826999996</v>
      </c>
      <c r="AA144" s="3">
        <v>0</v>
      </c>
      <c r="AB144" s="3">
        <v>0.08895454600000001</v>
      </c>
      <c r="AC144" s="3">
        <v>0.6549639945999999</v>
      </c>
      <c r="AD144" s="3">
        <v>0.02636750590000001</v>
      </c>
      <c r="AE144" s="3">
        <v>1.6437999999999996E-06</v>
      </c>
      <c r="AF144" s="3">
        <v>0.0076726009699999995</v>
      </c>
      <c r="AG144" s="3">
        <v>0.014117245899999997</v>
      </c>
      <c r="AH144" s="3">
        <v>0.012727475900000005</v>
      </c>
      <c r="AI144" s="3">
        <v>0</v>
      </c>
    </row>
    <row r="145" spans="1:35" ht="12.75">
      <c r="A145" s="86">
        <v>13287</v>
      </c>
      <c r="B145" s="48" t="s">
        <v>55</v>
      </c>
      <c r="C145" s="48" t="s">
        <v>179</v>
      </c>
      <c r="D145" s="3">
        <v>55.79584760237198</v>
      </c>
      <c r="E145" s="3">
        <v>1.6812543318053328</v>
      </c>
      <c r="F145" s="3">
        <v>4.588753596638666</v>
      </c>
      <c r="G145" s="3">
        <v>1.4690840649586665</v>
      </c>
      <c r="H145" s="3">
        <v>0.10618359803866666</v>
      </c>
      <c r="I145" s="3">
        <v>9.17048719742</v>
      </c>
      <c r="J145" s="3">
        <v>6.223310932371999</v>
      </c>
      <c r="K145" s="3">
        <v>2.9471957642719997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2.926017185241999</v>
      </c>
      <c r="U145" s="3">
        <v>0.37289360866000043</v>
      </c>
      <c r="V145" s="3">
        <v>0.30247236306</v>
      </c>
      <c r="W145" s="3">
        <v>0.0003856990440000001</v>
      </c>
      <c r="X145" s="3">
        <v>0.007672466904000003</v>
      </c>
      <c r="Y145" s="3">
        <v>0.036340522782</v>
      </c>
      <c r="Z145" s="3">
        <v>0.03499366672600002</v>
      </c>
      <c r="AA145" s="3">
        <v>0</v>
      </c>
      <c r="AB145" s="3">
        <v>0.12578500699999998</v>
      </c>
      <c r="AC145" s="3">
        <v>0.9874292023999999</v>
      </c>
      <c r="AD145" s="3">
        <v>0.0395330638</v>
      </c>
      <c r="AE145" s="3">
        <v>3.0136699999999996E-06</v>
      </c>
      <c r="AF145" s="3">
        <v>0.01157358897</v>
      </c>
      <c r="AG145" s="3">
        <v>0.021292563799999997</v>
      </c>
      <c r="AH145" s="3">
        <v>0.019188413799999995</v>
      </c>
      <c r="AI145" s="3">
        <v>0</v>
      </c>
    </row>
    <row r="146" spans="1:35" ht="12.75">
      <c r="A146" s="86">
        <v>13289</v>
      </c>
      <c r="B146" s="48" t="s">
        <v>55</v>
      </c>
      <c r="C146" s="48" t="s">
        <v>180</v>
      </c>
      <c r="D146" s="3">
        <v>1.1132594651979233</v>
      </c>
      <c r="E146" s="3">
        <v>0.03851306654491804</v>
      </c>
      <c r="F146" s="3">
        <v>0.802855352119235</v>
      </c>
      <c r="G146" s="3">
        <v>0.1126811405773224</v>
      </c>
      <c r="H146" s="3">
        <v>0.008970146625956285</v>
      </c>
      <c r="I146" s="3">
        <v>1.7220539824991257</v>
      </c>
      <c r="J146" s="3">
        <v>0.4205294721214207</v>
      </c>
      <c r="K146" s="3">
        <v>1.301535843337268</v>
      </c>
      <c r="L146" s="3">
        <v>0.2763205434782603</v>
      </c>
      <c r="M146" s="3">
        <v>0.3381806521739135</v>
      </c>
      <c r="N146" s="3">
        <v>0.017785021739130425</v>
      </c>
      <c r="O146" s="3">
        <v>0</v>
      </c>
      <c r="P146" s="3">
        <v>0.03181300000000005</v>
      </c>
      <c r="Q146" s="3">
        <v>1.079099999999998</v>
      </c>
      <c r="R146" s="3">
        <v>0.95308</v>
      </c>
      <c r="S146" s="3">
        <v>0.12599999999999992</v>
      </c>
      <c r="T146" s="3">
        <v>2.104440234733999</v>
      </c>
      <c r="U146" s="3">
        <v>0.10609382303600005</v>
      </c>
      <c r="V146" s="3">
        <v>0.209460565504</v>
      </c>
      <c r="W146" s="3">
        <v>0.00014723447</v>
      </c>
      <c r="X146" s="3">
        <v>0.002192969716000001</v>
      </c>
      <c r="Y146" s="3">
        <v>0.011751123656000001</v>
      </c>
      <c r="Z146" s="3">
        <v>0.011180426494000003</v>
      </c>
      <c r="AA146" s="3">
        <v>0</v>
      </c>
      <c r="AB146" s="3">
        <v>0.016169469599999993</v>
      </c>
      <c r="AC146" s="3">
        <v>0.12480732531999995</v>
      </c>
      <c r="AD146" s="3">
        <v>0.005745139969999998</v>
      </c>
      <c r="AE146" s="3">
        <v>2.7396999999999996E-07</v>
      </c>
      <c r="AF146" s="3">
        <v>0.0013547570999999997</v>
      </c>
      <c r="AG146" s="3">
        <v>0.002670143969999999</v>
      </c>
      <c r="AH146" s="3">
        <v>0.0024386609699999996</v>
      </c>
      <c r="AI146" s="3">
        <v>0</v>
      </c>
    </row>
    <row r="147" spans="1:35" ht="12.75">
      <c r="A147" s="86">
        <v>13291</v>
      </c>
      <c r="B147" s="48" t="s">
        <v>55</v>
      </c>
      <c r="C147" s="48" t="s">
        <v>181</v>
      </c>
      <c r="D147" s="3">
        <v>0.5819719999999999</v>
      </c>
      <c r="E147" s="3">
        <v>0.07951113333333332</v>
      </c>
      <c r="F147" s="3">
        <v>1.155145733333333</v>
      </c>
      <c r="G147" s="3">
        <v>0.37583367000000006</v>
      </c>
      <c r="H147" s="3">
        <v>0.10748952666666668</v>
      </c>
      <c r="I147" s="3">
        <v>2.4062133999999995</v>
      </c>
      <c r="J147" s="3">
        <v>0.4411112333333333</v>
      </c>
      <c r="K147" s="3">
        <v>1.9651167833333336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6.416142339665998</v>
      </c>
      <c r="U147" s="3">
        <v>0.39553803757999995</v>
      </c>
      <c r="V147" s="3">
        <v>0.563226722668</v>
      </c>
      <c r="W147" s="3">
        <v>0.0005253336099999998</v>
      </c>
      <c r="X147" s="3">
        <v>0.008526499791999998</v>
      </c>
      <c r="Y147" s="3">
        <v>0.04010211074</v>
      </c>
      <c r="Z147" s="3">
        <v>0.03831048191600002</v>
      </c>
      <c r="AA147" s="3">
        <v>0</v>
      </c>
      <c r="AB147" s="3">
        <v>0</v>
      </c>
      <c r="AC147" s="3">
        <v>0</v>
      </c>
      <c r="AD147" s="3">
        <v>0</v>
      </c>
      <c r="AE147" s="3">
        <v>0</v>
      </c>
      <c r="AF147" s="3">
        <v>0</v>
      </c>
      <c r="AG147" s="3">
        <v>0</v>
      </c>
      <c r="AH147" s="3">
        <v>0</v>
      </c>
      <c r="AI147" s="3">
        <v>0</v>
      </c>
    </row>
    <row r="148" spans="1:35" ht="12.75">
      <c r="A148" s="86">
        <v>13293</v>
      </c>
      <c r="B148" s="48" t="s">
        <v>55</v>
      </c>
      <c r="C148" s="48" t="s">
        <v>182</v>
      </c>
      <c r="D148" s="3">
        <v>1.8046297346433335</v>
      </c>
      <c r="E148" s="3">
        <v>0.5166611685766667</v>
      </c>
      <c r="F148" s="3">
        <v>2.7166824263100002</v>
      </c>
      <c r="G148" s="3">
        <v>1.08359869941</v>
      </c>
      <c r="H148" s="3">
        <v>1.0528977850433334</v>
      </c>
      <c r="I148" s="3">
        <v>3.289589706883334</v>
      </c>
      <c r="J148" s="3">
        <v>0.6692154903099998</v>
      </c>
      <c r="K148" s="3">
        <v>2.62037944956</v>
      </c>
      <c r="L148" s="3">
        <v>0.40544319565217385</v>
      </c>
      <c r="M148" s="3">
        <v>0.5844406521739133</v>
      </c>
      <c r="N148" s="3">
        <v>0.1495989923913042</v>
      </c>
      <c r="O148" s="3">
        <v>0.02739831521739128</v>
      </c>
      <c r="P148" s="3">
        <v>5.972600000000009E-05</v>
      </c>
      <c r="Q148" s="3">
        <v>0.028885698260869556</v>
      </c>
      <c r="R148" s="3">
        <v>0.028885698260869556</v>
      </c>
      <c r="S148" s="3">
        <v>0</v>
      </c>
      <c r="T148" s="3">
        <v>6.967867823309999</v>
      </c>
      <c r="U148" s="3">
        <v>0.2544372638220001</v>
      </c>
      <c r="V148" s="3">
        <v>0.3854061365819999</v>
      </c>
      <c r="W148" s="3">
        <v>0.00042112539199999996</v>
      </c>
      <c r="X148" s="3">
        <v>0.0044687788300000015</v>
      </c>
      <c r="Y148" s="3">
        <v>0.02481375098</v>
      </c>
      <c r="Z148" s="3">
        <v>0.023566384410000005</v>
      </c>
      <c r="AA148" s="3">
        <v>0</v>
      </c>
      <c r="AB148" s="3">
        <v>0.0016854419499999994</v>
      </c>
      <c r="AC148" s="3">
        <v>0.013362218950000003</v>
      </c>
      <c r="AD148" s="3">
        <v>0.000528489</v>
      </c>
      <c r="AE148" s="3">
        <v>0</v>
      </c>
      <c r="AF148" s="3">
        <v>0.00015644192</v>
      </c>
      <c r="AG148" s="3">
        <v>0.00027780739999999995</v>
      </c>
      <c r="AH148" s="3">
        <v>0.00023589340000000007</v>
      </c>
      <c r="AI148" s="3">
        <v>0</v>
      </c>
    </row>
    <row r="149" spans="1:35" ht="12.75">
      <c r="A149" s="86">
        <v>13295</v>
      </c>
      <c r="B149" s="48" t="s">
        <v>55</v>
      </c>
      <c r="C149" s="48" t="s">
        <v>183</v>
      </c>
      <c r="D149" s="3">
        <v>3.4128293406533334</v>
      </c>
      <c r="E149" s="3">
        <v>1.0051624659866665</v>
      </c>
      <c r="F149" s="3">
        <v>5.97148960732</v>
      </c>
      <c r="G149" s="3">
        <v>2.93736911632</v>
      </c>
      <c r="H149" s="3">
        <v>2.04296837732</v>
      </c>
      <c r="I149" s="3">
        <v>6.511902681306666</v>
      </c>
      <c r="J149" s="3">
        <v>1.2651482906533333</v>
      </c>
      <c r="K149" s="3">
        <v>5.246749423653333</v>
      </c>
      <c r="L149" s="3">
        <v>0.1413002173913042</v>
      </c>
      <c r="M149" s="3">
        <v>0.12514032608695655</v>
      </c>
      <c r="N149" s="3">
        <v>0.048345228260869545</v>
      </c>
      <c r="O149" s="3">
        <v>0</v>
      </c>
      <c r="P149" s="3">
        <v>0.5354499999999994</v>
      </c>
      <c r="Q149" s="3">
        <v>0.005009313043478256</v>
      </c>
      <c r="R149" s="3">
        <v>0.0028973032608695616</v>
      </c>
      <c r="S149" s="3">
        <v>0.0021121086956521775</v>
      </c>
      <c r="T149" s="3">
        <v>10.652397524144003</v>
      </c>
      <c r="U149" s="3">
        <v>0.594194829382</v>
      </c>
      <c r="V149" s="3">
        <v>0.49215585345600016</v>
      </c>
      <c r="W149" s="3">
        <v>0.000855273432</v>
      </c>
      <c r="X149" s="3">
        <v>0.010760628828</v>
      </c>
      <c r="Y149" s="3">
        <v>0.04764956032200001</v>
      </c>
      <c r="Z149" s="3">
        <v>0.045751836176</v>
      </c>
      <c r="AA149" s="3">
        <v>0</v>
      </c>
      <c r="AB149" s="3">
        <v>0</v>
      </c>
      <c r="AC149" s="3">
        <v>0</v>
      </c>
      <c r="AD149" s="3">
        <v>0</v>
      </c>
      <c r="AE149" s="3">
        <v>0</v>
      </c>
      <c r="AF149" s="3">
        <v>0</v>
      </c>
      <c r="AG149" s="3">
        <v>0</v>
      </c>
      <c r="AH149" s="3">
        <v>0</v>
      </c>
      <c r="AI149" s="3">
        <v>0</v>
      </c>
    </row>
    <row r="150" spans="1:35" ht="12.75">
      <c r="A150" s="86">
        <v>13297</v>
      </c>
      <c r="B150" s="48" t="s">
        <v>55</v>
      </c>
      <c r="C150" s="84" t="s">
        <v>24</v>
      </c>
      <c r="D150" s="3">
        <v>3.2985002557053327</v>
      </c>
      <c r="E150" s="89">
        <v>0.4532799320386667</v>
      </c>
      <c r="F150" s="89">
        <v>4.688190265705334</v>
      </c>
      <c r="G150" s="3">
        <v>2.452554099638666</v>
      </c>
      <c r="H150" s="3">
        <v>0.7098521483720002</v>
      </c>
      <c r="I150" s="3">
        <v>8.400730519753335</v>
      </c>
      <c r="J150" s="3">
        <v>1.4969169217053335</v>
      </c>
      <c r="K150" s="3">
        <v>6.903829121504404</v>
      </c>
      <c r="L150" s="3">
        <v>0.5435109347826081</v>
      </c>
      <c r="M150" s="89">
        <v>0.4160496739130434</v>
      </c>
      <c r="N150" s="89">
        <v>0.2504831086956521</v>
      </c>
      <c r="O150" s="3">
        <v>0.0416196847826087</v>
      </c>
      <c r="P150" s="3">
        <v>5.479499999999991E-05</v>
      </c>
      <c r="Q150" s="3">
        <v>0.04396826521739131</v>
      </c>
      <c r="R150" s="3">
        <v>0.04361208521739131</v>
      </c>
      <c r="S150" s="3">
        <v>0.0003561600000000005</v>
      </c>
      <c r="T150" s="3">
        <v>24.915263846707997</v>
      </c>
      <c r="U150" s="89">
        <v>1.3672860084740004</v>
      </c>
      <c r="V150" s="89">
        <v>1.0196235853380007</v>
      </c>
      <c r="W150" s="3">
        <v>0.0017810396780000002</v>
      </c>
      <c r="X150" s="3">
        <v>0.030127958418</v>
      </c>
      <c r="Y150" s="3">
        <v>0.13678632698999998</v>
      </c>
      <c r="Z150" s="3">
        <v>0.13098295336199994</v>
      </c>
      <c r="AA150" s="3">
        <v>0</v>
      </c>
      <c r="AB150" s="3">
        <v>0.026350509500000004</v>
      </c>
      <c r="AC150" s="89">
        <v>0.17145837109999998</v>
      </c>
      <c r="AD150" s="89">
        <v>0.008228508970000003</v>
      </c>
      <c r="AE150" s="3">
        <v>5.479500000000002E-07</v>
      </c>
      <c r="AF150" s="3">
        <v>0.0018660549999999993</v>
      </c>
      <c r="AG150" s="3">
        <v>0.0036948859699999993</v>
      </c>
      <c r="AH150" s="3">
        <v>0.003358094970000001</v>
      </c>
      <c r="AI150" s="3">
        <v>0</v>
      </c>
    </row>
    <row r="151" spans="1:35" ht="12.75">
      <c r="A151" s="86">
        <v>13299</v>
      </c>
      <c r="B151" s="48" t="s">
        <v>55</v>
      </c>
      <c r="C151" s="48" t="s">
        <v>184</v>
      </c>
      <c r="D151" s="3">
        <v>4.3297051662133335</v>
      </c>
      <c r="E151" s="3">
        <v>0.41435754988000006</v>
      </c>
      <c r="F151" s="3">
        <v>4.221330724213333</v>
      </c>
      <c r="G151" s="3">
        <v>1.1634867977133334</v>
      </c>
      <c r="H151" s="3">
        <v>0.6758495851799998</v>
      </c>
      <c r="I151" s="3">
        <v>2.8737782257599997</v>
      </c>
      <c r="J151" s="3">
        <v>0.8389389912133334</v>
      </c>
      <c r="K151" s="3">
        <v>2.0348432808799997</v>
      </c>
      <c r="L151" s="3">
        <v>0</v>
      </c>
      <c r="M151" s="3">
        <v>0</v>
      </c>
      <c r="N151" s="3">
        <v>0.05380800000000006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  <c r="T151" s="3">
        <v>11.851321174884001</v>
      </c>
      <c r="U151" s="3">
        <v>0.5334902614759995</v>
      </c>
      <c r="V151" s="3">
        <v>1.3024099973360002</v>
      </c>
      <c r="W151" s="3">
        <v>0.0008416967399999999</v>
      </c>
      <c r="X151" s="3">
        <v>0.011064159188000005</v>
      </c>
      <c r="Y151" s="3">
        <v>0.07358256383200004</v>
      </c>
      <c r="Z151" s="3">
        <v>0.06954227097800002</v>
      </c>
      <c r="AA151" s="3">
        <v>0</v>
      </c>
      <c r="AB151" s="3">
        <v>0.24391733300000007</v>
      </c>
      <c r="AC151" s="3">
        <v>1.6055593349999997</v>
      </c>
      <c r="AD151" s="3">
        <v>0.06551582970000001</v>
      </c>
      <c r="AE151" s="3">
        <v>4.6575700000000005E-06</v>
      </c>
      <c r="AF151" s="3">
        <v>0.018845312949999995</v>
      </c>
      <c r="AG151" s="3">
        <v>0.03503304969999999</v>
      </c>
      <c r="AH151" s="3">
        <v>0.03162410579999998</v>
      </c>
      <c r="AI151" s="3">
        <v>0</v>
      </c>
    </row>
    <row r="152" spans="1:35" ht="12.75">
      <c r="A152" s="86">
        <v>13301</v>
      </c>
      <c r="B152" s="48" t="s">
        <v>55</v>
      </c>
      <c r="C152" s="48" t="s">
        <v>185</v>
      </c>
      <c r="D152" s="3">
        <v>1.3003086817066665</v>
      </c>
      <c r="E152" s="3">
        <v>0.13746849737333333</v>
      </c>
      <c r="F152" s="3">
        <v>0.87661710404</v>
      </c>
      <c r="G152" s="3">
        <v>0.3826533430066667</v>
      </c>
      <c r="H152" s="3">
        <v>0.23807980924000005</v>
      </c>
      <c r="I152" s="3">
        <v>1.6938578151600001</v>
      </c>
      <c r="J152" s="3">
        <v>0.35808889870666666</v>
      </c>
      <c r="K152" s="3">
        <v>1.33576868383</v>
      </c>
      <c r="L152" s="3">
        <v>0.41941999999999996</v>
      </c>
      <c r="M152" s="3">
        <v>0.1536399999999998</v>
      </c>
      <c r="N152" s="3">
        <v>0.5387100000000011</v>
      </c>
      <c r="O152" s="3">
        <v>0</v>
      </c>
      <c r="P152" s="3">
        <v>0</v>
      </c>
      <c r="Q152" s="3">
        <v>0.05227400000000001</v>
      </c>
      <c r="R152" s="3">
        <v>0.03528799999999999</v>
      </c>
      <c r="S152" s="3">
        <v>0.016985999999999966</v>
      </c>
      <c r="T152" s="3">
        <v>1.220489230508</v>
      </c>
      <c r="U152" s="3">
        <v>0.12083728094399993</v>
      </c>
      <c r="V152" s="3">
        <v>0.11578834361</v>
      </c>
      <c r="W152" s="3">
        <v>0.00016090012999999998</v>
      </c>
      <c r="X152" s="3">
        <v>0.0024339252799999997</v>
      </c>
      <c r="Y152" s="3">
        <v>0.010572870952000001</v>
      </c>
      <c r="Z152" s="3">
        <v>0.010121626007999998</v>
      </c>
      <c r="AA152" s="3">
        <v>0</v>
      </c>
      <c r="AB152" s="3">
        <v>0.019568421499999995</v>
      </c>
      <c r="AC152" s="3">
        <v>0.15378753920000005</v>
      </c>
      <c r="AD152" s="3">
        <v>0.00615727497</v>
      </c>
      <c r="AE152" s="3">
        <v>5.479500000000002E-07</v>
      </c>
      <c r="AF152" s="3">
        <v>0.0018005850000000002</v>
      </c>
      <c r="AG152" s="3">
        <v>0.0033104409700000013</v>
      </c>
      <c r="AH152" s="3">
        <v>0.002994822969999999</v>
      </c>
      <c r="AI152" s="3">
        <v>0</v>
      </c>
    </row>
    <row r="153" spans="1:35" ht="12.75">
      <c r="A153" s="86">
        <v>13303</v>
      </c>
      <c r="B153" s="48" t="s">
        <v>55</v>
      </c>
      <c r="C153" s="48" t="s">
        <v>186</v>
      </c>
      <c r="D153" s="3">
        <v>2.897253429202666</v>
      </c>
      <c r="E153" s="3">
        <v>0.16763946422933332</v>
      </c>
      <c r="F153" s="3">
        <v>1.8219074598026666</v>
      </c>
      <c r="G153" s="3">
        <v>0.6745054943493335</v>
      </c>
      <c r="H153" s="3">
        <v>0.18109842514933336</v>
      </c>
      <c r="I153" s="3">
        <v>3.864114897306667</v>
      </c>
      <c r="J153" s="3">
        <v>0.9707054638693333</v>
      </c>
      <c r="K153" s="3">
        <v>2.893419493891667</v>
      </c>
      <c r="L153" s="3">
        <v>1.4261285869565223</v>
      </c>
      <c r="M153" s="3">
        <v>1.5112158695652167</v>
      </c>
      <c r="N153" s="3">
        <v>0.6779433913043487</v>
      </c>
      <c r="O153" s="3">
        <v>0.04886842391304347</v>
      </c>
      <c r="P153" s="3">
        <v>0.22719217391304367</v>
      </c>
      <c r="Q153" s="3">
        <v>2.1415508043478235</v>
      </c>
      <c r="R153" s="3">
        <v>1.6115508043478264</v>
      </c>
      <c r="S153" s="3">
        <v>0.5299701086956514</v>
      </c>
      <c r="T153" s="3">
        <v>3.914548426543998</v>
      </c>
      <c r="U153" s="3">
        <v>0.2830381248899997</v>
      </c>
      <c r="V153" s="3">
        <v>0.3471687153840001</v>
      </c>
      <c r="W153" s="3">
        <v>0.00035342255399999995</v>
      </c>
      <c r="X153" s="3">
        <v>0.005728789845999997</v>
      </c>
      <c r="Y153" s="3">
        <v>0.027629673811999995</v>
      </c>
      <c r="Z153" s="3">
        <v>0.026468200560000002</v>
      </c>
      <c r="AA153" s="3">
        <v>0</v>
      </c>
      <c r="AB153" s="3">
        <v>0.08657154799999998</v>
      </c>
      <c r="AC153" s="3">
        <v>0.6385244726000001</v>
      </c>
      <c r="AD153" s="3">
        <v>0.0257106459</v>
      </c>
      <c r="AE153" s="3">
        <v>1.6437999999999996E-06</v>
      </c>
      <c r="AF153" s="3">
        <v>0.0074838059700000036</v>
      </c>
      <c r="AG153" s="3">
        <v>0.013774845899999999</v>
      </c>
      <c r="AH153" s="3">
        <v>0.012407355899999998</v>
      </c>
      <c r="AI153" s="3">
        <v>0</v>
      </c>
    </row>
    <row r="154" spans="1:35" ht="12.75">
      <c r="A154" s="86">
        <v>13305</v>
      </c>
      <c r="B154" s="48" t="s">
        <v>55</v>
      </c>
      <c r="C154" s="48" t="s">
        <v>187</v>
      </c>
      <c r="D154" s="3">
        <v>3.9948367828308746</v>
      </c>
      <c r="E154" s="3">
        <v>0.36051676671065574</v>
      </c>
      <c r="F154" s="3">
        <v>2.754011142612296</v>
      </c>
      <c r="G154" s="3">
        <v>0.7144259635139343</v>
      </c>
      <c r="H154" s="3">
        <v>0.5687497448363389</v>
      </c>
      <c r="I154" s="3">
        <v>2.9441885311262292</v>
      </c>
      <c r="J154" s="3">
        <v>0.824215299552186</v>
      </c>
      <c r="K154" s="3">
        <v>2.1199622856724045</v>
      </c>
      <c r="L154" s="3">
        <v>16.61599999999999</v>
      </c>
      <c r="M154" s="3">
        <v>4.255899999999998</v>
      </c>
      <c r="N154" s="3">
        <v>5.875499999999992</v>
      </c>
      <c r="O154" s="3">
        <v>0</v>
      </c>
      <c r="P154" s="3">
        <v>7.948399999999995</v>
      </c>
      <c r="Q154" s="3">
        <v>1.557400000000001</v>
      </c>
      <c r="R154" s="3">
        <v>1.3430000000000026</v>
      </c>
      <c r="S154" s="3">
        <v>0.21437</v>
      </c>
      <c r="T154" s="3">
        <v>6.785031287475998</v>
      </c>
      <c r="U154" s="3">
        <v>0.3519048333779997</v>
      </c>
      <c r="V154" s="3">
        <v>1.124232570612</v>
      </c>
      <c r="W154" s="3">
        <v>0.0005845637179999995</v>
      </c>
      <c r="X154" s="3">
        <v>0.006892574573999994</v>
      </c>
      <c r="Y154" s="3">
        <v>0.05349072642400002</v>
      </c>
      <c r="Z154" s="3">
        <v>0.05036762085200003</v>
      </c>
      <c r="AA154" s="3">
        <v>0</v>
      </c>
      <c r="AB154" s="3">
        <v>0.19160993400000004</v>
      </c>
      <c r="AC154" s="3">
        <v>1.1325476863000001</v>
      </c>
      <c r="AD154" s="3">
        <v>0.04677155779999999</v>
      </c>
      <c r="AE154" s="3">
        <v>3.2876699999999986E-06</v>
      </c>
      <c r="AF154" s="3">
        <v>0.01402912397</v>
      </c>
      <c r="AG154" s="3">
        <v>0.02502905979999999</v>
      </c>
      <c r="AH154" s="3">
        <v>0.02260931579999999</v>
      </c>
      <c r="AI154" s="3">
        <v>0</v>
      </c>
    </row>
    <row r="155" spans="1:35" ht="12.75">
      <c r="A155" s="86">
        <v>13307</v>
      </c>
      <c r="B155" s="48" t="s">
        <v>55</v>
      </c>
      <c r="C155" s="48" t="s">
        <v>188</v>
      </c>
      <c r="D155" s="3">
        <v>0.8164818740866667</v>
      </c>
      <c r="E155" s="3">
        <v>0.04386326311999999</v>
      </c>
      <c r="F155" s="3">
        <v>0.22732286308666672</v>
      </c>
      <c r="G155" s="3">
        <v>0.4028808030181333</v>
      </c>
      <c r="H155" s="3">
        <v>0.05197210635146666</v>
      </c>
      <c r="I155" s="3">
        <v>1.264033059273333</v>
      </c>
      <c r="J155" s="3">
        <v>0.28717719781999995</v>
      </c>
      <c r="K155" s="3">
        <v>0.9768485297866668</v>
      </c>
      <c r="L155" s="3">
        <v>0.11847000000000016</v>
      </c>
      <c r="M155" s="3">
        <v>0.12926000000000024</v>
      </c>
      <c r="N155" s="3">
        <v>0.5640500000000012</v>
      </c>
      <c r="O155" s="3">
        <v>0</v>
      </c>
      <c r="P155" s="3">
        <v>0.005753400000000008</v>
      </c>
      <c r="Q155" s="3">
        <v>0.10890000000000016</v>
      </c>
      <c r="R155" s="3">
        <v>0.07860300000000014</v>
      </c>
      <c r="S155" s="3">
        <v>0.030301000000000012</v>
      </c>
      <c r="T155" s="3">
        <v>0.6681774938939998</v>
      </c>
      <c r="U155" s="3">
        <v>0.156059389028</v>
      </c>
      <c r="V155" s="3">
        <v>0.07624451654999999</v>
      </c>
      <c r="W155" s="3">
        <v>0.00015236294000000003</v>
      </c>
      <c r="X155" s="3">
        <v>0.003316287818</v>
      </c>
      <c r="Y155" s="3">
        <v>0.014863818452000003</v>
      </c>
      <c r="Z155" s="3">
        <v>0.014334493556</v>
      </c>
      <c r="AA155" s="3">
        <v>0</v>
      </c>
      <c r="AB155" s="3">
        <v>0</v>
      </c>
      <c r="AC155" s="3">
        <v>0</v>
      </c>
      <c r="AD155" s="3">
        <v>0</v>
      </c>
      <c r="AE155" s="3">
        <v>0</v>
      </c>
      <c r="AF155" s="3">
        <v>0</v>
      </c>
      <c r="AG155" s="3">
        <v>0</v>
      </c>
      <c r="AH155" s="3">
        <v>0</v>
      </c>
      <c r="AI155" s="3">
        <v>0</v>
      </c>
    </row>
    <row r="156" spans="1:35" ht="12.75">
      <c r="A156" s="86">
        <v>13309</v>
      </c>
      <c r="B156" s="48" t="s">
        <v>55</v>
      </c>
      <c r="C156" s="48" t="s">
        <v>189</v>
      </c>
      <c r="D156" s="3">
        <v>2.190487212330667</v>
      </c>
      <c r="E156" s="3">
        <v>0.06014695566400001</v>
      </c>
      <c r="F156" s="3">
        <v>0.5183153123306667</v>
      </c>
      <c r="G156" s="3">
        <v>0.17482628266399997</v>
      </c>
      <c r="H156" s="3">
        <v>0.008043167330666665</v>
      </c>
      <c r="I156" s="3">
        <v>1.4039282846266665</v>
      </c>
      <c r="J156" s="3">
        <v>0.408437455664</v>
      </c>
      <c r="K156" s="3">
        <v>0.9954954929973332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3">
        <v>1.0291518322800002</v>
      </c>
      <c r="U156" s="3">
        <v>0.10636840225</v>
      </c>
      <c r="V156" s="3">
        <v>0.15447485688999996</v>
      </c>
      <c r="W156" s="3">
        <v>0.00012486565399999998</v>
      </c>
      <c r="X156" s="3">
        <v>0.0022853299980000004</v>
      </c>
      <c r="Y156" s="3">
        <v>0.01086471971</v>
      </c>
      <c r="Z156" s="3">
        <v>0.0103959082</v>
      </c>
      <c r="AA156" s="3">
        <v>0</v>
      </c>
      <c r="AB156" s="3">
        <v>0.00058137</v>
      </c>
      <c r="AC156" s="3">
        <v>0.004015940000000001</v>
      </c>
      <c r="AD156" s="3">
        <v>0.00014247</v>
      </c>
      <c r="AE156" s="3">
        <v>0</v>
      </c>
      <c r="AF156" s="3">
        <v>0.0007424679999999998</v>
      </c>
      <c r="AG156" s="3">
        <v>0.000161642</v>
      </c>
      <c r="AH156" s="3">
        <v>0.000161642</v>
      </c>
      <c r="AI156" s="3">
        <v>0</v>
      </c>
    </row>
    <row r="157" spans="1:35" ht="12.75">
      <c r="A157" s="86">
        <v>13311</v>
      </c>
      <c r="B157" s="48" t="s">
        <v>55</v>
      </c>
      <c r="C157" s="48" t="s">
        <v>190</v>
      </c>
      <c r="D157" s="3">
        <v>0.5817880000000001</v>
      </c>
      <c r="E157" s="3">
        <v>0.12657571999999997</v>
      </c>
      <c r="F157" s="3">
        <v>1.5573593633333336</v>
      </c>
      <c r="G157" s="3">
        <v>5.080847114333333</v>
      </c>
      <c r="H157" s="3">
        <v>0.198179988</v>
      </c>
      <c r="I157" s="3">
        <v>2.449082166666667</v>
      </c>
      <c r="J157" s="3">
        <v>0.45838169999999995</v>
      </c>
      <c r="K157" s="3">
        <v>1.9907184666666666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11.113090125012002</v>
      </c>
      <c r="U157" s="3">
        <v>0.34446601336599997</v>
      </c>
      <c r="V157" s="3">
        <v>2.3793040651160005</v>
      </c>
      <c r="W157" s="3">
        <v>0.0007741898519999998</v>
      </c>
      <c r="X157" s="3">
        <v>0.007105605873999999</v>
      </c>
      <c r="Y157" s="3">
        <v>0.09546255028800002</v>
      </c>
      <c r="Z157" s="3">
        <v>0.08899698342799998</v>
      </c>
      <c r="AA157" s="3">
        <v>0</v>
      </c>
      <c r="AB157" s="3">
        <v>0</v>
      </c>
      <c r="AC157" s="3">
        <v>0</v>
      </c>
      <c r="AD157" s="3">
        <v>0</v>
      </c>
      <c r="AE157" s="3">
        <v>0</v>
      </c>
      <c r="AF157" s="3">
        <v>0</v>
      </c>
      <c r="AG157" s="3">
        <v>0</v>
      </c>
      <c r="AH157" s="3">
        <v>0</v>
      </c>
      <c r="AI157" s="3">
        <v>0</v>
      </c>
    </row>
    <row r="158" spans="1:35" ht="12.75">
      <c r="A158" s="86">
        <v>13313</v>
      </c>
      <c r="B158" s="48" t="s">
        <v>55</v>
      </c>
      <c r="C158" s="48" t="s">
        <v>191</v>
      </c>
      <c r="D158" s="3">
        <v>5.21930359817107</v>
      </c>
      <c r="E158" s="3">
        <v>3.260568598171069</v>
      </c>
      <c r="F158" s="3">
        <v>11.823292931504405</v>
      </c>
      <c r="G158" s="3">
        <v>3.1944377281710707</v>
      </c>
      <c r="H158" s="3">
        <v>7.02475698817107</v>
      </c>
      <c r="I158" s="3">
        <v>15.9686905296848</v>
      </c>
      <c r="J158" s="3">
        <v>2.8373032648377374</v>
      </c>
      <c r="K158" s="3">
        <v>13.131519594837739</v>
      </c>
      <c r="L158" s="3">
        <v>2.507023913043476</v>
      </c>
      <c r="M158" s="3">
        <v>3.506218478260869</v>
      </c>
      <c r="N158" s="3">
        <v>1.0765726086956515</v>
      </c>
      <c r="O158" s="3">
        <v>0.004334095652173917</v>
      </c>
      <c r="P158" s="3">
        <v>3.7183250000000037</v>
      </c>
      <c r="Q158" s="3">
        <v>0.6195167391304355</v>
      </c>
      <c r="R158" s="3">
        <v>0.31854684782608667</v>
      </c>
      <c r="S158" s="3">
        <v>0.30096989130434765</v>
      </c>
      <c r="T158" s="3">
        <v>26.626798490004006</v>
      </c>
      <c r="U158" s="3">
        <v>1.2865311167820002</v>
      </c>
      <c r="V158" s="3">
        <v>1.6892605690820002</v>
      </c>
      <c r="W158" s="3">
        <v>0.002111651062</v>
      </c>
      <c r="X158" s="3">
        <v>0.020441578881999996</v>
      </c>
      <c r="Y158" s="3">
        <v>0.10986659075399995</v>
      </c>
      <c r="Z158" s="3">
        <v>0.10469508125999995</v>
      </c>
      <c r="AA158" s="3">
        <v>0</v>
      </c>
      <c r="AB158" s="3">
        <v>0.32304093700000003</v>
      </c>
      <c r="AC158" s="3">
        <v>2.184737273</v>
      </c>
      <c r="AD158" s="3">
        <v>0.08887609560000002</v>
      </c>
      <c r="AE158" s="3">
        <v>6.575349999999998E-06</v>
      </c>
      <c r="AF158" s="3">
        <v>0.025633022950000008</v>
      </c>
      <c r="AG158" s="3">
        <v>0.04752853560000002</v>
      </c>
      <c r="AH158" s="3">
        <v>0.04289866770000002</v>
      </c>
      <c r="AI158" s="3">
        <v>0</v>
      </c>
    </row>
    <row r="159" spans="1:35" ht="12.75">
      <c r="A159" s="86">
        <v>13315</v>
      </c>
      <c r="B159" s="48" t="s">
        <v>55</v>
      </c>
      <c r="C159" s="48" t="s">
        <v>192</v>
      </c>
      <c r="D159" s="3">
        <v>3.47313825366</v>
      </c>
      <c r="E159" s="3">
        <v>0.11073555079333335</v>
      </c>
      <c r="F159" s="3">
        <v>0.7731384746933334</v>
      </c>
      <c r="G159" s="3">
        <v>2.319867635146667</v>
      </c>
      <c r="H159" s="3">
        <v>0.05510462555333333</v>
      </c>
      <c r="I159" s="3">
        <v>3.8782499549533327</v>
      </c>
      <c r="J159" s="3">
        <v>0.9050624366266667</v>
      </c>
      <c r="K159" s="3">
        <v>2.973197731176666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>
        <v>0</v>
      </c>
      <c r="T159" s="3">
        <v>1.7191717957619999</v>
      </c>
      <c r="U159" s="3">
        <v>0.3203331292720002</v>
      </c>
      <c r="V159" s="3">
        <v>0.23583375713399998</v>
      </c>
      <c r="W159" s="3">
        <v>0.00032513536600000005</v>
      </c>
      <c r="X159" s="3">
        <v>0.006848130562</v>
      </c>
      <c r="Y159" s="3">
        <v>0.03135896026999998</v>
      </c>
      <c r="Z159" s="3">
        <v>0.030188618086</v>
      </c>
      <c r="AA159" s="3">
        <v>0</v>
      </c>
      <c r="AB159" s="3">
        <v>0.076135978</v>
      </c>
      <c r="AC159" s="3">
        <v>0.5977265806</v>
      </c>
      <c r="AD159" s="3">
        <v>0.023915505900000005</v>
      </c>
      <c r="AE159" s="3">
        <v>1.6437999999999996E-06</v>
      </c>
      <c r="AF159" s="3">
        <v>0.007004891969999997</v>
      </c>
      <c r="AG159" s="3">
        <v>0.012878765900000004</v>
      </c>
      <c r="AH159" s="3">
        <v>0.011615271920000001</v>
      </c>
      <c r="AI159" s="3">
        <v>0</v>
      </c>
    </row>
    <row r="160" spans="1:35" ht="12.75">
      <c r="A160" s="86">
        <v>13317</v>
      </c>
      <c r="B160" s="48" t="s">
        <v>55</v>
      </c>
      <c r="C160" s="48" t="s">
        <v>193</v>
      </c>
      <c r="D160" s="3">
        <v>1.574190666666667</v>
      </c>
      <c r="E160" s="3">
        <v>0.25412300000000004</v>
      </c>
      <c r="F160" s="3">
        <v>1.2452536666666665</v>
      </c>
      <c r="G160" s="3">
        <v>2.0758649266666667</v>
      </c>
      <c r="H160" s="3">
        <v>0.4756647333333333</v>
      </c>
      <c r="I160" s="3">
        <v>1.658335</v>
      </c>
      <c r="J160" s="3">
        <v>0.3994153333333333</v>
      </c>
      <c r="K160" s="3">
        <v>1.2589245999999998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  <c r="T160" s="3">
        <v>3.08993641701</v>
      </c>
      <c r="U160" s="3">
        <v>0.205914224178</v>
      </c>
      <c r="V160" s="3">
        <v>0.256350960558</v>
      </c>
      <c r="W160" s="3">
        <v>0.000280638382</v>
      </c>
      <c r="X160" s="3">
        <v>0.004189097682</v>
      </c>
      <c r="Y160" s="3">
        <v>0.019855086468</v>
      </c>
      <c r="Z160" s="3">
        <v>0.01895956937</v>
      </c>
      <c r="AA160" s="3">
        <v>0</v>
      </c>
      <c r="AB160" s="3">
        <v>0.005818900000000001</v>
      </c>
      <c r="AC160" s="3">
        <v>0</v>
      </c>
      <c r="AD160" s="3">
        <v>0.00015644</v>
      </c>
      <c r="AE160" s="3">
        <v>0</v>
      </c>
      <c r="AF160" s="3">
        <v>0</v>
      </c>
      <c r="AG160" s="3">
        <v>0</v>
      </c>
      <c r="AH160" s="3">
        <v>0</v>
      </c>
      <c r="AI160" s="3">
        <v>0</v>
      </c>
    </row>
    <row r="161" spans="1:35" ht="12.75">
      <c r="A161" s="86">
        <v>13319</v>
      </c>
      <c r="B161" s="48" t="s">
        <v>55</v>
      </c>
      <c r="C161" s="48" t="s">
        <v>194</v>
      </c>
      <c r="D161" s="3">
        <v>1.528320375328286</v>
      </c>
      <c r="E161" s="3">
        <v>0.2354982100277393</v>
      </c>
      <c r="F161" s="3">
        <v>0.8619268682244606</v>
      </c>
      <c r="G161" s="3">
        <v>0.10253798937200163</v>
      </c>
      <c r="H161" s="3">
        <v>0.4323534668036957</v>
      </c>
      <c r="I161" s="3">
        <v>1.8239274375465686</v>
      </c>
      <c r="J161" s="3">
        <v>0.6225284010113459</v>
      </c>
      <c r="K161" s="3">
        <v>1.2014061051643512</v>
      </c>
      <c r="L161" s="3">
        <v>0.71636554347826</v>
      </c>
      <c r="M161" s="3">
        <v>1.5382326086956535</v>
      </c>
      <c r="N161" s="3">
        <v>0.10492097826086949</v>
      </c>
      <c r="O161" s="3">
        <v>0.0041095999999999945</v>
      </c>
      <c r="P161" s="3">
        <v>1.2937054347826096</v>
      </c>
      <c r="Q161" s="3">
        <v>4.662001086956515</v>
      </c>
      <c r="R161" s="3">
        <v>2.825899999999996</v>
      </c>
      <c r="S161" s="3">
        <v>1.83610108695652</v>
      </c>
      <c r="T161" s="3">
        <v>2.9430218764520006</v>
      </c>
      <c r="U161" s="3">
        <v>0.1845471257659999</v>
      </c>
      <c r="V161" s="3">
        <v>0.3705112980579999</v>
      </c>
      <c r="W161" s="3">
        <v>0.00028596862599999994</v>
      </c>
      <c r="X161" s="3">
        <v>0.0035847378299999995</v>
      </c>
      <c r="Y161" s="3">
        <v>0.018160344454</v>
      </c>
      <c r="Z161" s="3">
        <v>0.01722172009999999</v>
      </c>
      <c r="AA161" s="3">
        <v>0</v>
      </c>
      <c r="AB161" s="3">
        <v>0.05050380300000001</v>
      </c>
      <c r="AC161" s="3">
        <v>0.39655729580000004</v>
      </c>
      <c r="AD161" s="3">
        <v>0.015856022919999997</v>
      </c>
      <c r="AE161" s="3">
        <v>1.0959000000000004E-06</v>
      </c>
      <c r="AF161" s="3">
        <v>0.004642144999999999</v>
      </c>
      <c r="AG161" s="3">
        <v>0.008542777949999998</v>
      </c>
      <c r="AH161" s="3">
        <v>0.007700797950000001</v>
      </c>
      <c r="AI161" s="3">
        <v>0</v>
      </c>
    </row>
    <row r="162" spans="1:35" ht="12.75">
      <c r="A162" s="86">
        <v>13321</v>
      </c>
      <c r="B162" s="48" t="s">
        <v>55</v>
      </c>
      <c r="C162" s="48" t="s">
        <v>195</v>
      </c>
      <c r="D162" s="3">
        <v>12.116926185080004</v>
      </c>
      <c r="E162" s="3">
        <v>0.31443856478000004</v>
      </c>
      <c r="F162" s="3">
        <v>2.2100200955133333</v>
      </c>
      <c r="G162" s="3">
        <v>1.5952186582466672</v>
      </c>
      <c r="H162" s="3">
        <v>0.10619414501333335</v>
      </c>
      <c r="I162" s="3">
        <v>9.892363166493336</v>
      </c>
      <c r="J162" s="3">
        <v>2.47179465908</v>
      </c>
      <c r="K162" s="3">
        <v>7.420449522546667</v>
      </c>
      <c r="L162" s="3">
        <v>0.00024572434782608673</v>
      </c>
      <c r="M162" s="3">
        <v>0.00021607293478260878</v>
      </c>
      <c r="N162" s="3">
        <v>0</v>
      </c>
      <c r="O162" s="3">
        <v>3.071560869565219E-05</v>
      </c>
      <c r="P162" s="3">
        <v>0</v>
      </c>
      <c r="Q162" s="3">
        <v>3.071560869565219E-05</v>
      </c>
      <c r="R162" s="3">
        <v>3.071560869565219E-05</v>
      </c>
      <c r="S162" s="3">
        <v>0</v>
      </c>
      <c r="T162" s="3">
        <v>7.064730276538001</v>
      </c>
      <c r="U162" s="3">
        <v>0.632386647796</v>
      </c>
      <c r="V162" s="3">
        <v>1.1594943022480002</v>
      </c>
      <c r="W162" s="3">
        <v>0.0007670697600000001</v>
      </c>
      <c r="X162" s="3">
        <v>0.013021031760000003</v>
      </c>
      <c r="Y162" s="3">
        <v>0.08229316120199999</v>
      </c>
      <c r="Z162" s="3">
        <v>0.07833147833199997</v>
      </c>
      <c r="AA162" s="3">
        <v>0</v>
      </c>
      <c r="AB162" s="3">
        <v>0</v>
      </c>
      <c r="AC162" s="3">
        <v>0</v>
      </c>
      <c r="AD162" s="3">
        <v>0</v>
      </c>
      <c r="AE162" s="3">
        <v>0</v>
      </c>
      <c r="AF162" s="3">
        <v>0</v>
      </c>
      <c r="AG162" s="3">
        <v>0</v>
      </c>
      <c r="AH162" s="3">
        <v>0</v>
      </c>
      <c r="AI162" s="3">
        <v>0</v>
      </c>
    </row>
  </sheetData>
  <printOptions/>
  <pageMargins left="0.75" right="0.75" top="1" bottom="1" header="0.5" footer="0.5"/>
  <pageSetup horizontalDpi="600" verticalDpi="600" orientation="landscape" r:id="rId1"/>
  <colBreaks count="3" manualBreakCount="3">
    <brk id="11" max="65535" man="1"/>
    <brk id="19" max="65535" man="1"/>
    <brk id="27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X68"/>
  <sheetViews>
    <sheetView workbookViewId="0" topLeftCell="A1">
      <selection activeCell="L23" sqref="L23"/>
    </sheetView>
  </sheetViews>
  <sheetFormatPr defaultColWidth="9.140625" defaultRowHeight="12.75"/>
  <cols>
    <col min="1" max="1" width="10.57421875" style="0" customWidth="1"/>
    <col min="2" max="2" width="11.421875" style="0" bestFit="1" customWidth="1"/>
    <col min="3" max="3" width="51.00390625" style="0" bestFit="1" customWidth="1"/>
    <col min="4" max="4" width="4.57421875" style="0" customWidth="1"/>
    <col min="5" max="5" width="5.57421875" style="0" customWidth="1"/>
    <col min="6" max="6" width="5.00390625" style="0" bestFit="1" customWidth="1"/>
    <col min="7" max="7" width="4.57421875" style="0" customWidth="1"/>
    <col min="8" max="8" width="6.57421875" style="0" customWidth="1"/>
    <col min="9" max="9" width="5.8515625" style="0" bestFit="1" customWidth="1"/>
    <col min="10" max="10" width="6.8515625" style="0" bestFit="1" customWidth="1"/>
    <col min="11" max="11" width="5.140625" style="0" bestFit="1" customWidth="1"/>
    <col min="12" max="12" width="7.00390625" style="0" bestFit="1" customWidth="1"/>
    <col min="13" max="13" width="11.421875" style="0" bestFit="1" customWidth="1"/>
    <col min="14" max="14" width="51.00390625" style="0" bestFit="1" customWidth="1"/>
    <col min="15" max="15" width="4.57421875" style="0" customWidth="1"/>
    <col min="16" max="16" width="5.57421875" style="0" customWidth="1"/>
    <col min="17" max="18" width="4.57421875" style="0" customWidth="1"/>
    <col min="19" max="19" width="6.57421875" style="0" customWidth="1"/>
    <col min="20" max="21" width="5.57421875" style="0" customWidth="1"/>
    <col min="22" max="22" width="4.57421875" style="0" customWidth="1"/>
    <col min="23" max="16384" width="80.140625" style="0" customWidth="1"/>
  </cols>
  <sheetData>
    <row r="1" ht="12.75">
      <c r="A1" t="s">
        <v>196</v>
      </c>
    </row>
    <row r="3" ht="12.75">
      <c r="A3" t="s">
        <v>197</v>
      </c>
    </row>
    <row r="4" spans="1:11" ht="12.75">
      <c r="A4" s="49" t="s">
        <v>44</v>
      </c>
      <c r="B4" s="49" t="s">
        <v>198</v>
      </c>
      <c r="C4" s="49" t="s">
        <v>199</v>
      </c>
      <c r="D4" s="49" t="s">
        <v>47</v>
      </c>
      <c r="E4" s="49" t="s">
        <v>48</v>
      </c>
      <c r="F4" s="49" t="s">
        <v>26</v>
      </c>
      <c r="G4" s="49" t="s">
        <v>49</v>
      </c>
      <c r="H4" s="49" t="s">
        <v>50</v>
      </c>
      <c r="I4" s="49" t="s">
        <v>51</v>
      </c>
      <c r="J4" s="49" t="s">
        <v>52</v>
      </c>
      <c r="K4" s="49" t="s">
        <v>53</v>
      </c>
    </row>
    <row r="5" spans="1:24" ht="12.75">
      <c r="A5" s="95">
        <v>13015</v>
      </c>
      <c r="B5" s="96" t="s">
        <v>200</v>
      </c>
      <c r="C5" s="96" t="s">
        <v>201</v>
      </c>
      <c r="D5" s="97">
        <v>5.717907503913042</v>
      </c>
      <c r="E5" s="97">
        <v>70.5064184782608</v>
      </c>
      <c r="F5" s="97">
        <v>0.7998458787043475</v>
      </c>
      <c r="G5" s="97">
        <v>0.1614505217391305</v>
      </c>
      <c r="H5" s="97">
        <v>426.27711956521745</v>
      </c>
      <c r="I5" s="97">
        <v>14.26909825402174</v>
      </c>
      <c r="J5" s="97">
        <v>6.176385858508371</v>
      </c>
      <c r="K5" s="97">
        <v>8.093080112869565</v>
      </c>
      <c r="L5" s="98">
        <f>F5/E5</f>
        <v>0.011344298802398586</v>
      </c>
      <c r="W5" s="3"/>
      <c r="X5" s="3"/>
    </row>
    <row r="6" spans="1:24" ht="12.75">
      <c r="A6" s="87">
        <v>13051</v>
      </c>
      <c r="B6" s="50" t="s">
        <v>202</v>
      </c>
      <c r="C6" s="50" t="s">
        <v>203</v>
      </c>
      <c r="D6" s="51">
        <v>0.5351653976086954</v>
      </c>
      <c r="E6" s="51">
        <v>10.864860031956521</v>
      </c>
      <c r="F6" s="51">
        <v>0.054541003586956516</v>
      </c>
      <c r="G6" s="51">
        <v>0</v>
      </c>
      <c r="H6" s="51">
        <v>20.283767734347837</v>
      </c>
      <c r="I6" s="51">
        <v>0.6975834434782607</v>
      </c>
      <c r="J6" s="51">
        <v>0.3144437239130434</v>
      </c>
      <c r="K6" s="51">
        <v>0.3834516739130435</v>
      </c>
      <c r="W6" s="3"/>
      <c r="X6" s="3"/>
    </row>
    <row r="7" spans="1:24" ht="12.75">
      <c r="A7" s="91">
        <v>13067</v>
      </c>
      <c r="B7" s="92" t="s">
        <v>204</v>
      </c>
      <c r="C7" s="92" t="s">
        <v>205</v>
      </c>
      <c r="D7" s="93">
        <v>0.8803683389565227</v>
      </c>
      <c r="E7" s="93">
        <v>11.556202923913043</v>
      </c>
      <c r="F7" s="93">
        <v>0.12593952396086958</v>
      </c>
      <c r="G7" s="93">
        <v>0</v>
      </c>
      <c r="H7" s="93">
        <v>75.70706656615214</v>
      </c>
      <c r="I7" s="93">
        <v>0.913966081641304</v>
      </c>
      <c r="J7" s="93">
        <v>0.4017292712753261</v>
      </c>
      <c r="K7" s="93">
        <v>0.5124836582173911</v>
      </c>
      <c r="L7" s="98">
        <f>F7/E7</f>
        <v>0.010898002119733047</v>
      </c>
      <c r="W7" s="3"/>
      <c r="X7" s="3"/>
    </row>
    <row r="8" spans="1:24" ht="12.75">
      <c r="A8" s="91">
        <v>13077</v>
      </c>
      <c r="B8" s="92" t="s">
        <v>206</v>
      </c>
      <c r="C8" s="92" t="s">
        <v>207</v>
      </c>
      <c r="D8" s="93">
        <v>1.7941302067934772</v>
      </c>
      <c r="E8" s="93">
        <v>23.302230434782615</v>
      </c>
      <c r="F8" s="93">
        <v>0.25383206130326075</v>
      </c>
      <c r="G8" s="93">
        <v>0</v>
      </c>
      <c r="H8" s="93">
        <v>129.89921663043478</v>
      </c>
      <c r="I8" s="93">
        <v>2.2066856142521742</v>
      </c>
      <c r="J8" s="93">
        <v>0.9668463259235879</v>
      </c>
      <c r="K8" s="93">
        <v>1.240491592686956</v>
      </c>
      <c r="L8" s="98">
        <f>F8/E8</f>
        <v>0.010893037128513347</v>
      </c>
      <c r="W8" s="3"/>
      <c r="X8" s="3"/>
    </row>
    <row r="9" spans="1:24" ht="12.75">
      <c r="A9" s="87">
        <v>13095</v>
      </c>
      <c r="B9" s="50" t="s">
        <v>208</v>
      </c>
      <c r="C9" s="50" t="s">
        <v>209</v>
      </c>
      <c r="D9" s="51">
        <v>0.14540126430434783</v>
      </c>
      <c r="E9" s="51">
        <v>4.695447826086957</v>
      </c>
      <c r="F9" s="51">
        <v>0.020391134783695645</v>
      </c>
      <c r="G9" s="51">
        <v>0</v>
      </c>
      <c r="H9" s="51">
        <v>12.360619565217394</v>
      </c>
      <c r="I9" s="51">
        <v>0.12467760260760866</v>
      </c>
      <c r="J9" s="51">
        <v>0.05406974399836958</v>
      </c>
      <c r="K9" s="51">
        <v>0.07078388034130435</v>
      </c>
      <c r="W9" s="3"/>
      <c r="X9" s="3"/>
    </row>
    <row r="10" spans="1:24" ht="12.75">
      <c r="A10" s="87">
        <v>13103</v>
      </c>
      <c r="B10" s="50" t="s">
        <v>210</v>
      </c>
      <c r="C10" s="50" t="s">
        <v>211</v>
      </c>
      <c r="D10" s="51">
        <v>0.5668018490217388</v>
      </c>
      <c r="E10" s="51">
        <v>11.674516243478262</v>
      </c>
      <c r="F10" s="51">
        <v>0.04403105523804347</v>
      </c>
      <c r="G10" s="51">
        <v>0</v>
      </c>
      <c r="H10" s="51">
        <v>19.441275802489123</v>
      </c>
      <c r="I10" s="51">
        <v>0.3771173368239131</v>
      </c>
      <c r="J10" s="51">
        <v>0.16347788030217392</v>
      </c>
      <c r="K10" s="51">
        <v>0.21368630434782607</v>
      </c>
      <c r="W10" s="3"/>
      <c r="X10" s="3"/>
    </row>
    <row r="11" spans="1:24" ht="12.75">
      <c r="A11" s="87">
        <v>13103</v>
      </c>
      <c r="B11" s="50" t="s">
        <v>212</v>
      </c>
      <c r="C11" s="50" t="s">
        <v>213</v>
      </c>
      <c r="D11" s="51">
        <v>6.192115841880431</v>
      </c>
      <c r="E11" s="51">
        <v>1.3471967404021743</v>
      </c>
      <c r="F11" s="51">
        <v>6.03218749999999E-05</v>
      </c>
      <c r="G11" s="51">
        <v>0</v>
      </c>
      <c r="H11" s="51">
        <v>7.571872032065228</v>
      </c>
      <c r="I11" s="51">
        <v>0.03317315732608695</v>
      </c>
      <c r="J11" s="51">
        <v>0.020608069326087</v>
      </c>
      <c r="K11" s="51">
        <v>0.012565090999999995</v>
      </c>
      <c r="W11" s="3"/>
      <c r="X11" s="3"/>
    </row>
    <row r="12" spans="1:24" ht="12.75">
      <c r="A12" s="87">
        <v>13115</v>
      </c>
      <c r="B12" s="50" t="s">
        <v>214</v>
      </c>
      <c r="C12" s="50" t="s">
        <v>215</v>
      </c>
      <c r="D12" s="51">
        <v>1.2627456067391303</v>
      </c>
      <c r="E12" s="51">
        <v>23.788815217391313</v>
      </c>
      <c r="F12" s="51">
        <v>0.17667331514673912</v>
      </c>
      <c r="G12" s="51">
        <v>0.047941945652173905</v>
      </c>
      <c r="H12" s="51">
        <v>89.03503804347827</v>
      </c>
      <c r="I12" s="51">
        <v>1.6758593222608686</v>
      </c>
      <c r="J12" s="51">
        <v>0.7256086723572825</v>
      </c>
      <c r="K12" s="51">
        <v>0.9507215194347824</v>
      </c>
      <c r="W12" s="3"/>
      <c r="X12" s="3"/>
    </row>
    <row r="13" spans="1:24" ht="12.75">
      <c r="A13" s="87">
        <v>13127</v>
      </c>
      <c r="B13" s="50" t="s">
        <v>216</v>
      </c>
      <c r="C13" s="50" t="s">
        <v>217</v>
      </c>
      <c r="D13" s="51">
        <v>0.1263960931521739</v>
      </c>
      <c r="E13" s="51">
        <v>1.4477907065217388</v>
      </c>
      <c r="F13" s="51">
        <v>0.02457629141304347</v>
      </c>
      <c r="G13" s="51">
        <v>0</v>
      </c>
      <c r="H13" s="51">
        <v>7.5716827326087</v>
      </c>
      <c r="I13" s="51">
        <v>0.44805442386956523</v>
      </c>
      <c r="J13" s="51">
        <v>0.3309983332902173</v>
      </c>
      <c r="K13" s="51">
        <v>0.11741587318478268</v>
      </c>
      <c r="W13" s="3"/>
      <c r="X13" s="3"/>
    </row>
    <row r="14" spans="1:24" ht="12.75">
      <c r="A14" s="106">
        <v>13135</v>
      </c>
      <c r="B14" s="107" t="s">
        <v>218</v>
      </c>
      <c r="C14" s="107" t="s">
        <v>219</v>
      </c>
      <c r="D14" s="108">
        <v>0.15726100000000007</v>
      </c>
      <c r="E14" s="108">
        <v>0.08383499999999987</v>
      </c>
      <c r="F14" s="108">
        <v>0</v>
      </c>
      <c r="G14" s="108">
        <v>0</v>
      </c>
      <c r="H14" s="108">
        <v>0</v>
      </c>
      <c r="I14" s="108">
        <v>0</v>
      </c>
      <c r="J14" s="108">
        <v>0</v>
      </c>
      <c r="K14" s="108">
        <v>0</v>
      </c>
      <c r="L14" s="109"/>
      <c r="W14" s="3"/>
      <c r="X14" s="3"/>
    </row>
    <row r="15" spans="1:24" ht="12.75">
      <c r="A15" s="87">
        <v>13147</v>
      </c>
      <c r="B15" s="50" t="s">
        <v>220</v>
      </c>
      <c r="C15" s="50" t="s">
        <v>221</v>
      </c>
      <c r="D15" s="51">
        <v>0</v>
      </c>
      <c r="E15" s="51">
        <v>0.3245535641304348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W15" s="3"/>
      <c r="X15" s="3"/>
    </row>
    <row r="16" spans="1:24" ht="12.75">
      <c r="A16" s="87">
        <v>13149</v>
      </c>
      <c r="B16" s="50" t="s">
        <v>222</v>
      </c>
      <c r="C16" s="50" t="s">
        <v>223</v>
      </c>
      <c r="D16" s="51">
        <v>3.019295332826087</v>
      </c>
      <c r="E16" s="51">
        <v>45.65921450000001</v>
      </c>
      <c r="F16" s="51">
        <v>0.42229045820978256</v>
      </c>
      <c r="G16" s="51">
        <v>0</v>
      </c>
      <c r="H16" s="51">
        <v>210.59999867826082</v>
      </c>
      <c r="I16" s="51">
        <v>3.140922196173912</v>
      </c>
      <c r="J16" s="51">
        <v>1.3600563676565218</v>
      </c>
      <c r="K16" s="51">
        <v>1.7811205024239134</v>
      </c>
      <c r="W16" s="3"/>
      <c r="X16" s="3"/>
    </row>
    <row r="17" spans="1:24" ht="12.75">
      <c r="A17" s="87">
        <v>13153</v>
      </c>
      <c r="B17" s="50" t="s">
        <v>224</v>
      </c>
      <c r="C17" s="50" t="s">
        <v>225</v>
      </c>
      <c r="D17" s="51">
        <v>0.06760010274999995</v>
      </c>
      <c r="E17" s="51">
        <v>0.039159141304347826</v>
      </c>
      <c r="F17" s="51">
        <v>0.002273638505434785</v>
      </c>
      <c r="G17" s="51">
        <v>0</v>
      </c>
      <c r="H17" s="51">
        <v>0.00877281739130435</v>
      </c>
      <c r="I17" s="51">
        <v>0.0076141455434782564</v>
      </c>
      <c r="J17" s="51">
        <v>0.0076141455434782564</v>
      </c>
      <c r="K17" s="51">
        <v>0</v>
      </c>
      <c r="W17" s="3"/>
      <c r="X17" s="3"/>
    </row>
    <row r="18" spans="1:24" ht="12.75">
      <c r="A18" s="87">
        <v>13207</v>
      </c>
      <c r="B18" s="50" t="s">
        <v>226</v>
      </c>
      <c r="C18" s="50" t="s">
        <v>227</v>
      </c>
      <c r="D18" s="51">
        <v>7.420923945543482</v>
      </c>
      <c r="E18" s="51">
        <v>78.57282608695654</v>
      </c>
      <c r="F18" s="51">
        <v>1.038629887933696</v>
      </c>
      <c r="G18" s="51">
        <v>0</v>
      </c>
      <c r="H18" s="51">
        <v>248.57616304347823</v>
      </c>
      <c r="I18" s="51">
        <v>1.7637022396304334</v>
      </c>
      <c r="J18" s="51">
        <v>0.763497419615652</v>
      </c>
      <c r="K18" s="51">
        <v>1.0007234722717402</v>
      </c>
      <c r="W18" s="3"/>
      <c r="X18" s="3"/>
    </row>
    <row r="19" spans="1:24" ht="12.75">
      <c r="A19" s="87">
        <v>13237</v>
      </c>
      <c r="B19" s="50" t="s">
        <v>228</v>
      </c>
      <c r="C19" s="50" t="s">
        <v>229</v>
      </c>
      <c r="D19" s="51">
        <v>2.1825406530869587</v>
      </c>
      <c r="E19" s="51">
        <v>62.38038369565214</v>
      </c>
      <c r="F19" s="51">
        <v>0.30512484476413065</v>
      </c>
      <c r="G19" s="51">
        <v>0</v>
      </c>
      <c r="H19" s="51">
        <v>182.89369565217393</v>
      </c>
      <c r="I19" s="51">
        <v>5.286987506333695</v>
      </c>
      <c r="J19" s="51">
        <v>2.288634052932065</v>
      </c>
      <c r="K19" s="51">
        <v>2.998783453409782</v>
      </c>
      <c r="W19" s="3"/>
      <c r="X19" s="3"/>
    </row>
    <row r="20" spans="23:24" ht="12.75">
      <c r="W20" s="3"/>
      <c r="X20" s="3"/>
    </row>
    <row r="21" spans="1:24" ht="12.75">
      <c r="A21">
        <v>2009</v>
      </c>
      <c r="W21" s="3"/>
      <c r="X21" s="3"/>
    </row>
    <row r="22" spans="1:24" ht="12.75">
      <c r="A22" s="52" t="s">
        <v>44</v>
      </c>
      <c r="B22" s="52" t="s">
        <v>198</v>
      </c>
      <c r="C22" s="52" t="s">
        <v>199</v>
      </c>
      <c r="D22" s="52" t="s">
        <v>47</v>
      </c>
      <c r="E22" s="52" t="s">
        <v>48</v>
      </c>
      <c r="F22" s="52" t="s">
        <v>26</v>
      </c>
      <c r="G22" s="52" t="s">
        <v>49</v>
      </c>
      <c r="H22" s="52" t="s">
        <v>50</v>
      </c>
      <c r="I22" s="52" t="s">
        <v>51</v>
      </c>
      <c r="J22" s="52" t="s">
        <v>52</v>
      </c>
      <c r="K22" s="52" t="s">
        <v>53</v>
      </c>
      <c r="W22" s="3"/>
      <c r="X22" s="3"/>
    </row>
    <row r="23" spans="1:24" ht="12.75">
      <c r="A23" s="100">
        <v>13015</v>
      </c>
      <c r="B23" s="101" t="s">
        <v>200</v>
      </c>
      <c r="C23" s="101" t="s">
        <v>201</v>
      </c>
      <c r="D23" s="102">
        <v>7.436495652173919</v>
      </c>
      <c r="E23" s="102">
        <v>17.20926413043479</v>
      </c>
      <c r="F23" s="102">
        <v>0.8923881521739129</v>
      </c>
      <c r="G23" s="102">
        <v>9.162728260869565E-07</v>
      </c>
      <c r="H23" s="102">
        <v>248.25692391304335</v>
      </c>
      <c r="I23" s="102">
        <v>17.640580434782617</v>
      </c>
      <c r="J23" s="102">
        <v>10.51205771739131</v>
      </c>
      <c r="K23" s="102">
        <v>7.128538586956522</v>
      </c>
      <c r="L23" s="98">
        <f>F23/E23</f>
        <v>0.05185510231060454</v>
      </c>
      <c r="W23" s="3"/>
      <c r="X23" s="3"/>
    </row>
    <row r="24" spans="1:24" ht="12.75">
      <c r="A24" s="88">
        <v>13033</v>
      </c>
      <c r="B24" s="53" t="s">
        <v>230</v>
      </c>
      <c r="C24" s="53" t="s">
        <v>231</v>
      </c>
      <c r="D24" s="54">
        <v>0.0057186172923913035</v>
      </c>
      <c r="E24" s="54">
        <v>0.0560440858695652</v>
      </c>
      <c r="F24" s="54">
        <v>0.00018490796445652175</v>
      </c>
      <c r="G24" s="54">
        <v>0.00036858736956521727</v>
      </c>
      <c r="H24" s="54">
        <v>0</v>
      </c>
      <c r="I24" s="54">
        <v>0.0005584084010869562</v>
      </c>
      <c r="J24" s="54">
        <v>0.0005584084010869562</v>
      </c>
      <c r="K24" s="54">
        <v>0</v>
      </c>
      <c r="W24" s="3"/>
      <c r="X24" s="3"/>
    </row>
    <row r="25" spans="1:24" ht="12.75">
      <c r="A25" s="88">
        <v>13033</v>
      </c>
      <c r="B25" s="53" t="s">
        <v>232</v>
      </c>
      <c r="C25" s="53" t="s">
        <v>233</v>
      </c>
      <c r="D25" s="54">
        <v>1.2413489130434785</v>
      </c>
      <c r="E25" s="54">
        <v>0.2665005434782609</v>
      </c>
      <c r="F25" s="54">
        <v>0.03179061956521738</v>
      </c>
      <c r="G25" s="54">
        <v>0.09712301086956528</v>
      </c>
      <c r="H25" s="54">
        <v>0</v>
      </c>
      <c r="I25" s="54">
        <v>0.09991804347826087</v>
      </c>
      <c r="J25" s="54">
        <v>0.09991804347826087</v>
      </c>
      <c r="K25" s="54">
        <v>0</v>
      </c>
      <c r="W25" s="3"/>
      <c r="X25" s="3"/>
    </row>
    <row r="26" spans="1:24" ht="12.75">
      <c r="A26" s="88">
        <v>13051</v>
      </c>
      <c r="B26" s="53" t="s">
        <v>202</v>
      </c>
      <c r="C26" s="53" t="s">
        <v>203</v>
      </c>
      <c r="D26" s="54">
        <v>0.46919433695652163</v>
      </c>
      <c r="E26" s="54">
        <v>13.020226239130439</v>
      </c>
      <c r="F26" s="54">
        <v>0.05522168869565218</v>
      </c>
      <c r="G26" s="54">
        <v>0.0008907536956521735</v>
      </c>
      <c r="H26" s="54">
        <v>23.18728804347827</v>
      </c>
      <c r="I26" s="54">
        <v>0.7524775311956521</v>
      </c>
      <c r="J26" s="54">
        <v>0.44812184641304337</v>
      </c>
      <c r="K26" s="54">
        <v>0.30436703260869563</v>
      </c>
      <c r="W26" s="3"/>
      <c r="X26" s="3"/>
    </row>
    <row r="27" spans="1:24" ht="12.75">
      <c r="A27" s="88">
        <v>13051</v>
      </c>
      <c r="B27" s="53" t="s">
        <v>234</v>
      </c>
      <c r="C27" s="53" t="s">
        <v>233</v>
      </c>
      <c r="D27" s="54">
        <v>1.2413489130434785</v>
      </c>
      <c r="E27" s="54">
        <v>0.2665005434782609</v>
      </c>
      <c r="F27" s="54">
        <v>0.03179061956521738</v>
      </c>
      <c r="G27" s="54">
        <v>0.09712301086956528</v>
      </c>
      <c r="H27" s="54">
        <v>0</v>
      </c>
      <c r="I27" s="54">
        <v>0.09991804347826087</v>
      </c>
      <c r="J27" s="54">
        <v>0.09991804347826087</v>
      </c>
      <c r="K27" s="54">
        <v>0</v>
      </c>
      <c r="W27" s="3"/>
      <c r="X27" s="3"/>
    </row>
    <row r="28" spans="1:24" ht="12.75">
      <c r="A28" s="88">
        <v>13051</v>
      </c>
      <c r="B28" s="53" t="s">
        <v>235</v>
      </c>
      <c r="C28" s="53" t="s">
        <v>233</v>
      </c>
      <c r="D28" s="54">
        <v>1.2413489130434785</v>
      </c>
      <c r="E28" s="54">
        <v>0.2665005434782609</v>
      </c>
      <c r="F28" s="54">
        <v>0.03179061956521738</v>
      </c>
      <c r="G28" s="54">
        <v>0.09712301086956528</v>
      </c>
      <c r="H28" s="54">
        <v>0</v>
      </c>
      <c r="I28" s="54">
        <v>0.09991804347826087</v>
      </c>
      <c r="J28" s="54">
        <v>0.09991804347826087</v>
      </c>
      <c r="K28" s="54">
        <v>0</v>
      </c>
      <c r="W28" s="3"/>
      <c r="X28" s="3"/>
    </row>
    <row r="29" spans="1:24" ht="12.75">
      <c r="A29" s="88">
        <v>13051</v>
      </c>
      <c r="B29" s="53" t="s">
        <v>236</v>
      </c>
      <c r="C29" s="53" t="s">
        <v>233</v>
      </c>
      <c r="D29" s="54">
        <v>1.2413489130434785</v>
      </c>
      <c r="E29" s="54">
        <v>0.2665005434782609</v>
      </c>
      <c r="F29" s="54">
        <v>0.03179061956521738</v>
      </c>
      <c r="G29" s="54">
        <v>0.09712301086956528</v>
      </c>
      <c r="H29" s="54">
        <v>0</v>
      </c>
      <c r="I29" s="54">
        <v>0.09991804347826087</v>
      </c>
      <c r="J29" s="54">
        <v>0.09991804347826087</v>
      </c>
      <c r="K29" s="54">
        <v>0</v>
      </c>
      <c r="W29" s="3"/>
      <c r="X29" s="3"/>
    </row>
    <row r="30" spans="1:24" ht="12.75">
      <c r="A30" s="88">
        <v>13051</v>
      </c>
      <c r="B30" s="53" t="s">
        <v>237</v>
      </c>
      <c r="C30" s="53" t="s">
        <v>238</v>
      </c>
      <c r="D30" s="54">
        <v>0.0022078392391304356</v>
      </c>
      <c r="E30" s="54">
        <v>0.007643617391304348</v>
      </c>
      <c r="F30" s="54">
        <v>5.651667391304351E-05</v>
      </c>
      <c r="G30" s="54">
        <v>0</v>
      </c>
      <c r="H30" s="54">
        <v>0</v>
      </c>
      <c r="I30" s="54">
        <v>4.8530586956521694E-05</v>
      </c>
      <c r="J30" s="54">
        <v>4.8530586956521694E-05</v>
      </c>
      <c r="K30" s="54">
        <v>0</v>
      </c>
      <c r="W30" s="3"/>
      <c r="X30" s="3"/>
    </row>
    <row r="31" spans="1:24" ht="12.75">
      <c r="A31" s="88">
        <v>13051</v>
      </c>
      <c r="B31" s="53" t="s">
        <v>239</v>
      </c>
      <c r="C31" s="53" t="s">
        <v>240</v>
      </c>
      <c r="D31" s="54">
        <v>0.0017507956521739133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W31" s="3"/>
      <c r="X31" s="3"/>
    </row>
    <row r="32" spans="1:24" ht="12.75">
      <c r="A32" s="103">
        <v>13067</v>
      </c>
      <c r="B32" s="104" t="s">
        <v>204</v>
      </c>
      <c r="C32" s="104" t="s">
        <v>205</v>
      </c>
      <c r="D32" s="105">
        <v>1.1111841739130437</v>
      </c>
      <c r="E32" s="105">
        <v>10.464495913043475</v>
      </c>
      <c r="F32" s="105">
        <v>0.13174385706521755</v>
      </c>
      <c r="G32" s="105">
        <v>0</v>
      </c>
      <c r="H32" s="105">
        <v>62.37555434782612</v>
      </c>
      <c r="I32" s="105">
        <v>1.8362118592391308</v>
      </c>
      <c r="J32" s="105">
        <v>1.0945537070652165</v>
      </c>
      <c r="K32" s="105">
        <v>0.7416597826086959</v>
      </c>
      <c r="L32" s="94">
        <f>F32/E32</f>
        <v>0.012589603757310983</v>
      </c>
      <c r="W32" s="3"/>
      <c r="X32" s="3"/>
    </row>
    <row r="33" spans="1:24" ht="12.75">
      <c r="A33" s="103">
        <v>13067</v>
      </c>
      <c r="B33" s="104" t="s">
        <v>241</v>
      </c>
      <c r="C33" s="104" t="s">
        <v>242</v>
      </c>
      <c r="D33" s="105">
        <v>0.019412419565217377</v>
      </c>
      <c r="E33" s="105">
        <v>0.0668748695652174</v>
      </c>
      <c r="F33" s="105">
        <v>0.0004914486956521735</v>
      </c>
      <c r="G33" s="105">
        <v>0.0015357821739130438</v>
      </c>
      <c r="H33" s="105">
        <v>0</v>
      </c>
      <c r="I33" s="105">
        <v>0.0015357821739130438</v>
      </c>
      <c r="J33" s="105">
        <v>0.0015357821739130438</v>
      </c>
      <c r="K33" s="105">
        <v>0</v>
      </c>
      <c r="L33" s="94">
        <f>F33/E33</f>
        <v>0.007348779875718563</v>
      </c>
      <c r="W33" s="3"/>
      <c r="X33" s="3"/>
    </row>
    <row r="34" spans="1:24" ht="12.75">
      <c r="A34" s="103">
        <v>13077</v>
      </c>
      <c r="B34" s="104" t="s">
        <v>206</v>
      </c>
      <c r="C34" s="104" t="s">
        <v>207</v>
      </c>
      <c r="D34" s="105">
        <v>3.0043236956521766</v>
      </c>
      <c r="E34" s="105">
        <v>31.39022282608698</v>
      </c>
      <c r="F34" s="105">
        <v>0.3605169130434784</v>
      </c>
      <c r="G34" s="105">
        <v>0</v>
      </c>
      <c r="H34" s="105">
        <v>159.73154130434781</v>
      </c>
      <c r="I34" s="105">
        <v>4.6727585869565225</v>
      </c>
      <c r="J34" s="105">
        <v>2.7814652717391324</v>
      </c>
      <c r="K34" s="105">
        <v>1.8912818913043474</v>
      </c>
      <c r="L34" s="94">
        <f>F34/E34</f>
        <v>0.011485006495202999</v>
      </c>
      <c r="W34" s="3"/>
      <c r="X34" s="3"/>
    </row>
    <row r="35" spans="1:24" ht="12.75">
      <c r="A35" s="88">
        <v>13095</v>
      </c>
      <c r="B35" s="53" t="s">
        <v>208</v>
      </c>
      <c r="C35" s="53" t="s">
        <v>209</v>
      </c>
      <c r="D35" s="54">
        <v>0.3523255434782607</v>
      </c>
      <c r="E35" s="54">
        <v>10.503613043478259</v>
      </c>
      <c r="F35" s="54">
        <v>0.042288108695652166</v>
      </c>
      <c r="G35" s="54">
        <v>0</v>
      </c>
      <c r="H35" s="54">
        <v>24.44841304347826</v>
      </c>
      <c r="I35" s="54">
        <v>0.27245847826086955</v>
      </c>
      <c r="J35" s="54">
        <v>0.16292695652173908</v>
      </c>
      <c r="K35" s="54">
        <v>0.10952536956521744</v>
      </c>
      <c r="W35" s="3"/>
      <c r="X35" s="3"/>
    </row>
    <row r="36" spans="1:24" ht="12.75">
      <c r="A36" s="88">
        <v>13095</v>
      </c>
      <c r="B36" s="53" t="s">
        <v>243</v>
      </c>
      <c r="C36" s="53" t="s">
        <v>233</v>
      </c>
      <c r="D36" s="54">
        <v>1.2413489130434785</v>
      </c>
      <c r="E36" s="54">
        <v>0.2665005434782609</v>
      </c>
      <c r="F36" s="54">
        <v>0.03179061956521738</v>
      </c>
      <c r="G36" s="54">
        <v>0.09712301086956528</v>
      </c>
      <c r="H36" s="54">
        <v>0</v>
      </c>
      <c r="I36" s="54">
        <v>0.09991804347826087</v>
      </c>
      <c r="J36" s="54">
        <v>0.09991804347826087</v>
      </c>
      <c r="K36" s="54">
        <v>0</v>
      </c>
      <c r="W36" s="3"/>
      <c r="X36" s="3"/>
    </row>
    <row r="37" spans="1:24" ht="12.75">
      <c r="A37" s="88">
        <v>13103</v>
      </c>
      <c r="B37" s="53" t="s">
        <v>210</v>
      </c>
      <c r="C37" s="53" t="s">
        <v>211</v>
      </c>
      <c r="D37" s="54">
        <v>0.3645445652173912</v>
      </c>
      <c r="E37" s="54">
        <v>7.033432608695651</v>
      </c>
      <c r="F37" s="54">
        <v>0.04373460869565217</v>
      </c>
      <c r="G37" s="54">
        <v>0</v>
      </c>
      <c r="H37" s="54">
        <v>19.230467391304334</v>
      </c>
      <c r="I37" s="54">
        <v>0.15351771739130432</v>
      </c>
      <c r="J37" s="54">
        <v>0.0791418043478261</v>
      </c>
      <c r="K37" s="54">
        <v>0.07438676086956517</v>
      </c>
      <c r="W37" s="3"/>
      <c r="X37" s="3"/>
    </row>
    <row r="38" spans="1:24" ht="12.75">
      <c r="A38" s="88">
        <v>13103</v>
      </c>
      <c r="B38" s="53" t="s">
        <v>212</v>
      </c>
      <c r="C38" s="53" t="s">
        <v>213</v>
      </c>
      <c r="D38" s="54">
        <v>6.606823000989139</v>
      </c>
      <c r="E38" s="54">
        <v>1.4374750878478264</v>
      </c>
      <c r="F38" s="54">
        <v>5.862999999999993E-05</v>
      </c>
      <c r="G38" s="54">
        <v>0</v>
      </c>
      <c r="H38" s="54">
        <v>8.079144767065234</v>
      </c>
      <c r="I38" s="54">
        <v>0.02124895568478258</v>
      </c>
      <c r="J38" s="54">
        <v>0.013207427684782636</v>
      </c>
      <c r="K38" s="54">
        <v>0.008041735399999982</v>
      </c>
      <c r="W38" s="3"/>
      <c r="X38" s="3"/>
    </row>
    <row r="39" spans="1:24" ht="12.75">
      <c r="A39" s="88">
        <v>13103</v>
      </c>
      <c r="B39" s="53" t="s">
        <v>244</v>
      </c>
      <c r="C39" s="53" t="s">
        <v>245</v>
      </c>
      <c r="D39" s="54">
        <v>0.002887261739130436</v>
      </c>
      <c r="E39" s="54">
        <v>0.043484843043478265</v>
      </c>
      <c r="F39" s="54">
        <v>0.00024572500000000013</v>
      </c>
      <c r="G39" s="54">
        <v>0.0001842936739130435</v>
      </c>
      <c r="H39" s="54">
        <v>0.21011967391304354</v>
      </c>
      <c r="I39" s="54">
        <v>0.011610496434782612</v>
      </c>
      <c r="J39" s="54">
        <v>0.011303346434782605</v>
      </c>
      <c r="K39" s="54">
        <v>0.0003071569565217391</v>
      </c>
      <c r="W39" s="3"/>
      <c r="X39" s="3"/>
    </row>
    <row r="40" spans="1:24" ht="12.75">
      <c r="A40" s="88">
        <v>13103</v>
      </c>
      <c r="B40" s="53" t="s">
        <v>246</v>
      </c>
      <c r="C40" s="53" t="s">
        <v>233</v>
      </c>
      <c r="D40" s="54">
        <v>1.2413489130434785</v>
      </c>
      <c r="E40" s="54">
        <v>0.2665005434782609</v>
      </c>
      <c r="F40" s="54">
        <v>0.03179061956521738</v>
      </c>
      <c r="G40" s="54">
        <v>0.09712301086956528</v>
      </c>
      <c r="H40" s="54">
        <v>0</v>
      </c>
      <c r="I40" s="54">
        <v>0.09991804347826087</v>
      </c>
      <c r="J40" s="54">
        <v>0.09991804347826087</v>
      </c>
      <c r="K40" s="54">
        <v>0</v>
      </c>
      <c r="W40" s="3"/>
      <c r="X40" s="3"/>
    </row>
    <row r="41" spans="1:24" ht="12.75">
      <c r="A41" s="88">
        <v>13103</v>
      </c>
      <c r="B41" s="53" t="s">
        <v>247</v>
      </c>
      <c r="C41" s="53" t="s">
        <v>233</v>
      </c>
      <c r="D41" s="54">
        <v>1.2413489130434785</v>
      </c>
      <c r="E41" s="54">
        <v>0.2665005434782609</v>
      </c>
      <c r="F41" s="54">
        <v>0.03179061956521738</v>
      </c>
      <c r="G41" s="54">
        <v>0.09712301086956528</v>
      </c>
      <c r="H41" s="54">
        <v>0</v>
      </c>
      <c r="I41" s="54">
        <v>0.09991804347826087</v>
      </c>
      <c r="J41" s="54">
        <v>0.09991804347826087</v>
      </c>
      <c r="K41" s="54">
        <v>0</v>
      </c>
      <c r="W41" s="3"/>
      <c r="X41" s="3"/>
    </row>
    <row r="42" spans="1:24" ht="12.75">
      <c r="A42" s="88">
        <v>13115</v>
      </c>
      <c r="B42" s="53" t="s">
        <v>214</v>
      </c>
      <c r="C42" s="53" t="s">
        <v>215</v>
      </c>
      <c r="D42" s="54">
        <v>1.9547004347826087</v>
      </c>
      <c r="E42" s="54">
        <v>18.64733369565217</v>
      </c>
      <c r="F42" s="54">
        <v>0.23459621739130418</v>
      </c>
      <c r="G42" s="54">
        <v>1.4338695652173914E-07</v>
      </c>
      <c r="H42" s="54">
        <v>10.890186956521736</v>
      </c>
      <c r="I42" s="54">
        <v>3.9692231521739134</v>
      </c>
      <c r="J42" s="54">
        <v>2.0271750000000006</v>
      </c>
      <c r="K42" s="54">
        <v>1.9420204347826107</v>
      </c>
      <c r="W42" s="3"/>
      <c r="X42" s="3"/>
    </row>
    <row r="43" spans="1:24" ht="12.75">
      <c r="A43" s="88">
        <v>13127</v>
      </c>
      <c r="B43" s="53" t="s">
        <v>216</v>
      </c>
      <c r="C43" s="53" t="s">
        <v>217</v>
      </c>
      <c r="D43" s="54">
        <v>0.008846108804347831</v>
      </c>
      <c r="E43" s="54">
        <v>0.08353946086956521</v>
      </c>
      <c r="F43" s="54">
        <v>0.00027644047826086936</v>
      </c>
      <c r="G43" s="54">
        <v>0.0006450271630434784</v>
      </c>
      <c r="H43" s="54">
        <v>0</v>
      </c>
      <c r="I43" s="54">
        <v>0.0008293193804347825</v>
      </c>
      <c r="J43" s="54">
        <v>0.0008293193804347825</v>
      </c>
      <c r="K43" s="54">
        <v>0</v>
      </c>
      <c r="W43" s="3"/>
      <c r="X43" s="3"/>
    </row>
    <row r="44" spans="1:24" ht="12.75">
      <c r="A44" s="88">
        <v>13135</v>
      </c>
      <c r="B44" s="53" t="s">
        <v>218</v>
      </c>
      <c r="C44" s="53" t="s">
        <v>219</v>
      </c>
      <c r="D44" s="54">
        <v>0.15726100000000007</v>
      </c>
      <c r="E44" s="54">
        <v>0.08383499999999987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W44" s="3"/>
      <c r="X44" s="3"/>
    </row>
    <row r="45" spans="1:24" ht="12.75">
      <c r="A45" s="110">
        <v>13135</v>
      </c>
      <c r="B45" s="111" t="s">
        <v>248</v>
      </c>
      <c r="C45" s="111" t="s">
        <v>249</v>
      </c>
      <c r="D45" s="112">
        <v>9.21468260869565E-05</v>
      </c>
      <c r="E45" s="112">
        <v>0.00032411093478260875</v>
      </c>
      <c r="F45" s="112">
        <v>0</v>
      </c>
      <c r="G45" s="112">
        <v>0</v>
      </c>
      <c r="H45" s="112">
        <v>0</v>
      </c>
      <c r="I45" s="112">
        <v>0</v>
      </c>
      <c r="J45" s="112">
        <v>0</v>
      </c>
      <c r="K45" s="112">
        <v>0</v>
      </c>
      <c r="L45" s="40"/>
      <c r="W45" s="3"/>
      <c r="X45" s="3"/>
    </row>
    <row r="46" spans="1:24" ht="12.75">
      <c r="A46" s="88">
        <v>13147</v>
      </c>
      <c r="B46" s="53" t="s">
        <v>220</v>
      </c>
      <c r="C46" s="53" t="s">
        <v>221</v>
      </c>
      <c r="D46" s="54">
        <v>0.007152349999999998</v>
      </c>
      <c r="E46" s="54">
        <v>0.006539210869565216</v>
      </c>
      <c r="F46" s="54">
        <v>0.0002703969565217389</v>
      </c>
      <c r="G46" s="54">
        <v>0.0005636676086956523</v>
      </c>
      <c r="H46" s="54">
        <v>0</v>
      </c>
      <c r="I46" s="54">
        <v>0.0005636676086956523</v>
      </c>
      <c r="J46" s="54">
        <v>0.0005636676086956523</v>
      </c>
      <c r="K46" s="54">
        <v>0</v>
      </c>
      <c r="W46" s="3"/>
      <c r="X46" s="3"/>
    </row>
    <row r="47" spans="1:24" ht="12.75">
      <c r="A47" s="88">
        <v>13149</v>
      </c>
      <c r="B47" s="53" t="s">
        <v>222</v>
      </c>
      <c r="C47" s="53" t="s">
        <v>223</v>
      </c>
      <c r="D47" s="54">
        <v>4.100328260869566</v>
      </c>
      <c r="E47" s="54">
        <v>10.483781521739132</v>
      </c>
      <c r="F47" s="54">
        <v>0.49204217391304383</v>
      </c>
      <c r="G47" s="54">
        <v>5.001021739130435E-07</v>
      </c>
      <c r="H47" s="54">
        <v>115.78995000000005</v>
      </c>
      <c r="I47" s="54">
        <v>6.953268478260873</v>
      </c>
      <c r="J47" s="54">
        <v>4.145161956521739</v>
      </c>
      <c r="K47" s="54">
        <v>2.8080874999999987</v>
      </c>
      <c r="W47" s="3"/>
      <c r="X47" s="3"/>
    </row>
    <row r="48" spans="1:24" ht="12.75">
      <c r="A48" s="88">
        <v>13149</v>
      </c>
      <c r="B48" s="53" t="s">
        <v>250</v>
      </c>
      <c r="C48" s="53" t="s">
        <v>251</v>
      </c>
      <c r="D48" s="54">
        <v>0.22594402173913045</v>
      </c>
      <c r="E48" s="54">
        <v>0.17647855434782614</v>
      </c>
      <c r="F48" s="54">
        <v>0.005805241304347825</v>
      </c>
      <c r="G48" s="54">
        <v>0.01769216739130434</v>
      </c>
      <c r="H48" s="54">
        <v>0</v>
      </c>
      <c r="I48" s="54">
        <v>0.018152921739130433</v>
      </c>
      <c r="J48" s="54">
        <v>0.018152921739130433</v>
      </c>
      <c r="K48" s="54">
        <v>0</v>
      </c>
      <c r="W48" s="3"/>
      <c r="X48" s="3"/>
    </row>
    <row r="49" spans="1:24" ht="12.75">
      <c r="A49" s="88">
        <v>13149</v>
      </c>
      <c r="B49" s="53" t="s">
        <v>252</v>
      </c>
      <c r="C49" s="53" t="s">
        <v>253</v>
      </c>
      <c r="D49" s="54">
        <v>0.24050347826086985</v>
      </c>
      <c r="E49" s="54">
        <v>0.1794495434782608</v>
      </c>
      <c r="F49" s="54">
        <v>0.006173840217391301</v>
      </c>
      <c r="G49" s="54">
        <v>0.018797947826086958</v>
      </c>
      <c r="H49" s="54">
        <v>0</v>
      </c>
      <c r="I49" s="54">
        <v>0.019350838043478275</v>
      </c>
      <c r="J49" s="54">
        <v>0.019350838043478275</v>
      </c>
      <c r="K49" s="54">
        <v>0</v>
      </c>
      <c r="W49" s="3"/>
      <c r="X49" s="3"/>
    </row>
    <row r="50" spans="1:24" ht="12.75">
      <c r="A50" s="88">
        <v>13149</v>
      </c>
      <c r="B50" s="53" t="s">
        <v>254</v>
      </c>
      <c r="C50" s="53" t="s">
        <v>255</v>
      </c>
      <c r="D50" s="54">
        <v>6.009997826086959</v>
      </c>
      <c r="E50" s="54">
        <v>0.8310483695652174</v>
      </c>
      <c r="F50" s="54">
        <v>0.15391652173913042</v>
      </c>
      <c r="G50" s="54">
        <v>0.4701333695652171</v>
      </c>
      <c r="H50" s="54">
        <v>0</v>
      </c>
      <c r="I50" s="54">
        <v>0.483771086956522</v>
      </c>
      <c r="J50" s="54">
        <v>0.483771086956522</v>
      </c>
      <c r="K50" s="54">
        <v>0</v>
      </c>
      <c r="W50" s="3"/>
      <c r="X50" s="3"/>
    </row>
    <row r="51" spans="1:11" ht="12.75">
      <c r="A51" s="88">
        <v>13149</v>
      </c>
      <c r="B51" s="53" t="s">
        <v>256</v>
      </c>
      <c r="C51" s="53" t="s">
        <v>257</v>
      </c>
      <c r="D51" s="54">
        <v>2.467289130434783</v>
      </c>
      <c r="E51" s="54">
        <v>0.5248711956521739</v>
      </c>
      <c r="F51" s="54">
        <v>0.06318188043478265</v>
      </c>
      <c r="G51" s="54">
        <v>0.19301586956521727</v>
      </c>
      <c r="H51" s="54">
        <v>0</v>
      </c>
      <c r="I51" s="54">
        <v>0.19860739130434782</v>
      </c>
      <c r="J51" s="54">
        <v>0.19860739130434782</v>
      </c>
      <c r="K51" s="54">
        <v>0</v>
      </c>
    </row>
    <row r="52" spans="1:11" ht="12.75">
      <c r="A52" s="88">
        <v>13153</v>
      </c>
      <c r="B52" s="53" t="s">
        <v>224</v>
      </c>
      <c r="C52" s="53" t="s">
        <v>225</v>
      </c>
      <c r="D52" s="54">
        <v>0.002713697500000001</v>
      </c>
      <c r="E52" s="54">
        <v>0.0017863373913043475</v>
      </c>
      <c r="F52" s="54">
        <v>3.497217391304348E-07</v>
      </c>
      <c r="G52" s="54">
        <v>0.0002405293043478261</v>
      </c>
      <c r="H52" s="54">
        <v>0</v>
      </c>
      <c r="I52" s="54">
        <v>0.0002405293043478261</v>
      </c>
      <c r="J52" s="54">
        <v>0.0002405293043478261</v>
      </c>
      <c r="K52" s="54">
        <v>0</v>
      </c>
    </row>
    <row r="53" spans="1:11" ht="12.75">
      <c r="A53" s="88">
        <v>13153</v>
      </c>
      <c r="B53" s="53" t="s">
        <v>258</v>
      </c>
      <c r="C53" s="53" t="s">
        <v>259</v>
      </c>
      <c r="D53" s="54">
        <v>0.5023244565217393</v>
      </c>
      <c r="E53" s="54">
        <v>0.3505795434782609</v>
      </c>
      <c r="F53" s="54">
        <v>0.012900541304347824</v>
      </c>
      <c r="G53" s="54">
        <v>0.03931577173913041</v>
      </c>
      <c r="H53" s="54">
        <v>0</v>
      </c>
      <c r="I53" s="54">
        <v>0.04045251086956522</v>
      </c>
      <c r="J53" s="54">
        <v>0.04045251086956522</v>
      </c>
      <c r="K53" s="54">
        <v>0</v>
      </c>
    </row>
    <row r="54" spans="1:11" ht="12.75">
      <c r="A54" s="88">
        <v>13205</v>
      </c>
      <c r="B54" s="53" t="s">
        <v>260</v>
      </c>
      <c r="C54" s="53" t="s">
        <v>261</v>
      </c>
      <c r="D54" s="54">
        <v>0.10283604347826086</v>
      </c>
      <c r="E54" s="54">
        <v>0.14941528260869566</v>
      </c>
      <c r="F54" s="54">
        <v>0.002580111739130436</v>
      </c>
      <c r="G54" s="54">
        <v>0.007986026086956519</v>
      </c>
      <c r="H54" s="54">
        <v>0</v>
      </c>
      <c r="I54" s="54">
        <v>0.008231786956521738</v>
      </c>
      <c r="J54" s="54">
        <v>0.008231786956521738</v>
      </c>
      <c r="K54" s="54">
        <v>0</v>
      </c>
    </row>
    <row r="55" spans="1:11" ht="12.75">
      <c r="A55" s="88">
        <v>13205</v>
      </c>
      <c r="B55" s="53" t="s">
        <v>262</v>
      </c>
      <c r="C55" s="53" t="s">
        <v>263</v>
      </c>
      <c r="D55" s="54">
        <v>0.05971119565217391</v>
      </c>
      <c r="E55" s="54">
        <v>0.05126352173913043</v>
      </c>
      <c r="F55" s="54">
        <v>0.0015357821739130438</v>
      </c>
      <c r="G55" s="54">
        <v>0.004668778260869563</v>
      </c>
      <c r="H55" s="54">
        <v>0</v>
      </c>
      <c r="I55" s="54">
        <v>0.004791604347826085</v>
      </c>
      <c r="J55" s="54">
        <v>0.004791604347826085</v>
      </c>
      <c r="K55" s="54">
        <v>0</v>
      </c>
    </row>
    <row r="56" spans="1:11" ht="12.75">
      <c r="A56" s="88">
        <v>13207</v>
      </c>
      <c r="B56" s="53" t="s">
        <v>226</v>
      </c>
      <c r="C56" s="53" t="s">
        <v>227</v>
      </c>
      <c r="D56" s="54">
        <v>7.5421467391304375</v>
      </c>
      <c r="E56" s="54">
        <v>53.368369565217385</v>
      </c>
      <c r="F56" s="54">
        <v>0.9050720652173914</v>
      </c>
      <c r="G56" s="54">
        <v>0</v>
      </c>
      <c r="H56" s="54">
        <v>297.68723913043505</v>
      </c>
      <c r="I56" s="54">
        <v>1.7542726413043486</v>
      </c>
      <c r="J56" s="54">
        <v>0.9887698043478257</v>
      </c>
      <c r="K56" s="54">
        <v>0.7654858913043484</v>
      </c>
    </row>
    <row r="57" spans="1:11" ht="12.75">
      <c r="A57" s="88">
        <v>13207</v>
      </c>
      <c r="B57" s="53" t="s">
        <v>264</v>
      </c>
      <c r="C57" s="53" t="s">
        <v>265</v>
      </c>
      <c r="D57" s="54">
        <v>0.1226781739130435</v>
      </c>
      <c r="E57" s="54">
        <v>0.0688195108695652</v>
      </c>
      <c r="F57" s="54">
        <v>0.003132984782608695</v>
      </c>
      <c r="G57" s="54">
        <v>0.009583271739130431</v>
      </c>
      <c r="H57" s="54">
        <v>0</v>
      </c>
      <c r="I57" s="54">
        <v>0.00989044130434783</v>
      </c>
      <c r="J57" s="54">
        <v>0.00989044130434783</v>
      </c>
      <c r="K57" s="54">
        <v>0</v>
      </c>
    </row>
    <row r="58" spans="1:11" ht="12.75">
      <c r="A58" s="88">
        <v>13213</v>
      </c>
      <c r="B58" s="53" t="s">
        <v>266</v>
      </c>
      <c r="C58" s="53" t="s">
        <v>267</v>
      </c>
      <c r="D58" s="54">
        <v>6.326341304347825</v>
      </c>
      <c r="E58" s="54">
        <v>1.345826086956522</v>
      </c>
      <c r="F58" s="54">
        <v>0.16202380434782615</v>
      </c>
      <c r="G58" s="54">
        <v>0.49489032608695616</v>
      </c>
      <c r="H58" s="54">
        <v>0</v>
      </c>
      <c r="I58" s="54">
        <v>0.5092028260869569</v>
      </c>
      <c r="J58" s="54">
        <v>0.5092028260869569</v>
      </c>
      <c r="K58" s="54">
        <v>0</v>
      </c>
    </row>
    <row r="59" spans="1:11" ht="12.75">
      <c r="A59" s="88">
        <v>13225</v>
      </c>
      <c r="B59" s="53" t="s">
        <v>268</v>
      </c>
      <c r="C59" s="53" t="s">
        <v>269</v>
      </c>
      <c r="D59" s="54">
        <v>0.005436664130434779</v>
      </c>
      <c r="E59" s="54">
        <v>0.004861659782608697</v>
      </c>
      <c r="F59" s="54">
        <v>0.00012286250000000007</v>
      </c>
      <c r="G59" s="54">
        <v>0.00039930315217391306</v>
      </c>
      <c r="H59" s="54">
        <v>0</v>
      </c>
      <c r="I59" s="54">
        <v>0.0004300195652173911</v>
      </c>
      <c r="J59" s="54">
        <v>0.0004300195652173911</v>
      </c>
      <c r="K59" s="54">
        <v>0</v>
      </c>
    </row>
    <row r="60" spans="1:11" ht="12.75">
      <c r="A60" s="88">
        <v>13233</v>
      </c>
      <c r="B60" s="53" t="s">
        <v>270</v>
      </c>
      <c r="C60" s="53" t="s">
        <v>271</v>
      </c>
      <c r="D60" s="54">
        <v>0.2790820217391304</v>
      </c>
      <c r="E60" s="54">
        <v>0.2479451847826087</v>
      </c>
      <c r="F60" s="54">
        <v>0.007125997826086953</v>
      </c>
      <c r="G60" s="54">
        <v>0.021808078260869546</v>
      </c>
      <c r="H60" s="54">
        <v>0</v>
      </c>
      <c r="I60" s="54">
        <v>0.022483832608695666</v>
      </c>
      <c r="J60" s="54">
        <v>0.022483832608695666</v>
      </c>
      <c r="K60" s="54">
        <v>0</v>
      </c>
    </row>
    <row r="61" spans="1:11" ht="12.75">
      <c r="A61" s="88">
        <v>13237</v>
      </c>
      <c r="B61" s="53" t="s">
        <v>228</v>
      </c>
      <c r="C61" s="53" t="s">
        <v>229</v>
      </c>
      <c r="D61" s="54">
        <v>3.218245760869563</v>
      </c>
      <c r="E61" s="54">
        <v>58.08493043478259</v>
      </c>
      <c r="F61" s="54">
        <v>0.3862177608695654</v>
      </c>
      <c r="G61" s="54">
        <v>0</v>
      </c>
      <c r="H61" s="54">
        <v>189.6605869565217</v>
      </c>
      <c r="I61" s="54">
        <v>7.324652282608692</v>
      </c>
      <c r="J61" s="54">
        <v>3.7392711956521727</v>
      </c>
      <c r="K61" s="54">
        <v>3.585406521739132</v>
      </c>
    </row>
    <row r="62" spans="1:11" ht="12.75">
      <c r="A62" s="88">
        <v>13263</v>
      </c>
      <c r="B62" s="53" t="s">
        <v>272</v>
      </c>
      <c r="C62" s="53" t="s">
        <v>273</v>
      </c>
      <c r="D62" s="54">
        <v>0.3302542826086955</v>
      </c>
      <c r="E62" s="54">
        <v>0.16535068478260873</v>
      </c>
      <c r="F62" s="54">
        <v>0.008477523913043478</v>
      </c>
      <c r="G62" s="54">
        <v>0.02580116304347827</v>
      </c>
      <c r="H62" s="54">
        <v>0</v>
      </c>
      <c r="I62" s="54">
        <v>0.02659973260869565</v>
      </c>
      <c r="J62" s="54">
        <v>0.02659973260869565</v>
      </c>
      <c r="K62" s="54">
        <v>0</v>
      </c>
    </row>
    <row r="63" spans="1:11" ht="12.75">
      <c r="A63" s="88">
        <v>13297</v>
      </c>
      <c r="B63" s="53" t="s">
        <v>274</v>
      </c>
      <c r="C63" s="53" t="s">
        <v>275</v>
      </c>
      <c r="D63" s="54">
        <v>0.23819970652173922</v>
      </c>
      <c r="E63" s="54">
        <v>0.13917877173913032</v>
      </c>
      <c r="F63" s="54">
        <v>0.006081684782608695</v>
      </c>
      <c r="G63" s="54">
        <v>0.018613659782608705</v>
      </c>
      <c r="H63" s="54">
        <v>0</v>
      </c>
      <c r="I63" s="54">
        <v>0.019166540217391313</v>
      </c>
      <c r="J63" s="54">
        <v>0.019166540217391313</v>
      </c>
      <c r="K63" s="54">
        <v>0</v>
      </c>
    </row>
    <row r="64" spans="1:11" ht="12.75">
      <c r="A64" s="88">
        <v>13297</v>
      </c>
      <c r="B64" s="53" t="s">
        <v>276</v>
      </c>
      <c r="C64" s="53" t="s">
        <v>277</v>
      </c>
      <c r="D64" s="54">
        <v>0.20668501086956512</v>
      </c>
      <c r="E64" s="54">
        <v>0.13877368478260868</v>
      </c>
      <c r="F64" s="54">
        <v>0.005252347391304349</v>
      </c>
      <c r="G64" s="54">
        <v>0.01615643695652175</v>
      </c>
      <c r="H64" s="54">
        <v>0</v>
      </c>
      <c r="I64" s="54">
        <v>0.016617172826086962</v>
      </c>
      <c r="J64" s="54">
        <v>0.016617172826086962</v>
      </c>
      <c r="K64" s="54">
        <v>0</v>
      </c>
    </row>
    <row r="65" spans="1:11" ht="12.75">
      <c r="A65" s="88">
        <v>13297</v>
      </c>
      <c r="B65" s="53" t="s">
        <v>278</v>
      </c>
      <c r="C65" s="53" t="s">
        <v>279</v>
      </c>
      <c r="D65" s="54">
        <v>0.08744718478260874</v>
      </c>
      <c r="E65" s="54">
        <v>0.12478260869565218</v>
      </c>
      <c r="F65" s="54">
        <v>0.002242231521739129</v>
      </c>
      <c r="G65" s="54">
        <v>0.006849581521739129</v>
      </c>
      <c r="H65" s="54">
        <v>0</v>
      </c>
      <c r="I65" s="54">
        <v>0.007033870652173914</v>
      </c>
      <c r="J65" s="54">
        <v>0.007033870652173914</v>
      </c>
      <c r="K65" s="54">
        <v>0</v>
      </c>
    </row>
    <row r="66" spans="1:11" ht="12.75">
      <c r="A66" s="88">
        <v>13303</v>
      </c>
      <c r="B66" s="53" t="s">
        <v>280</v>
      </c>
      <c r="C66" s="53" t="s">
        <v>281</v>
      </c>
      <c r="D66" s="54">
        <v>0.3042690217391303</v>
      </c>
      <c r="E66" s="54">
        <v>0.26115358695652174</v>
      </c>
      <c r="F66" s="54">
        <v>0.007801772826086959</v>
      </c>
      <c r="G66" s="54">
        <v>0.023804586956521743</v>
      </c>
      <c r="H66" s="54">
        <v>0</v>
      </c>
      <c r="I66" s="54">
        <v>0.024480402173913052</v>
      </c>
      <c r="J66" s="54">
        <v>0.024480402173913052</v>
      </c>
      <c r="K66" s="54">
        <v>0</v>
      </c>
    </row>
    <row r="67" spans="1:11" ht="12.75">
      <c r="A67" s="88">
        <v>13303</v>
      </c>
      <c r="B67" s="53" t="s">
        <v>282</v>
      </c>
      <c r="C67" s="53" t="s">
        <v>283</v>
      </c>
      <c r="D67" s="54">
        <v>0.32027228260869584</v>
      </c>
      <c r="E67" s="54">
        <v>0.2748748913043476</v>
      </c>
      <c r="F67" s="54">
        <v>0.008201068478260866</v>
      </c>
      <c r="G67" s="54">
        <v>0.02506399999999999</v>
      </c>
      <c r="H67" s="54">
        <v>0</v>
      </c>
      <c r="I67" s="54">
        <v>0.025770391304347825</v>
      </c>
      <c r="J67" s="54">
        <v>0.025770391304347825</v>
      </c>
      <c r="K67" s="54">
        <v>0</v>
      </c>
    </row>
    <row r="68" spans="1:11" ht="12.75">
      <c r="A68" s="88">
        <v>13321</v>
      </c>
      <c r="B68" s="53" t="s">
        <v>284</v>
      </c>
      <c r="C68" s="53" t="s">
        <v>285</v>
      </c>
      <c r="D68" s="54">
        <v>0.00024572434782608673</v>
      </c>
      <c r="E68" s="54">
        <v>0.00021607293478260878</v>
      </c>
      <c r="F68" s="54">
        <v>0</v>
      </c>
      <c r="G68" s="54">
        <v>3.071560869565219E-05</v>
      </c>
      <c r="H68" s="54">
        <v>0</v>
      </c>
      <c r="I68" s="54">
        <v>3.071560869565219E-05</v>
      </c>
      <c r="J68" s="54">
        <v>3.071560869565219E-05</v>
      </c>
      <c r="K68" s="54">
        <v>0</v>
      </c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B4" sqref="B4"/>
    </sheetView>
  </sheetViews>
  <sheetFormatPr defaultColWidth="9.140625" defaultRowHeight="12.75"/>
  <cols>
    <col min="1" max="1" width="15.421875" style="0" bestFit="1" customWidth="1"/>
    <col min="2" max="16384" width="11.421875" style="0" customWidth="1"/>
  </cols>
  <sheetData>
    <row r="1" ht="13.5" thickBot="1">
      <c r="A1" s="160" t="s">
        <v>323</v>
      </c>
    </row>
    <row r="2" spans="1:10" ht="12.75">
      <c r="A2" s="160"/>
      <c r="B2" s="161" t="s">
        <v>324</v>
      </c>
      <c r="C2" s="162"/>
      <c r="D2" s="162"/>
      <c r="E2" s="162"/>
      <c r="F2" s="163"/>
      <c r="G2" s="162"/>
      <c r="H2" s="261"/>
      <c r="I2" s="164"/>
      <c r="J2" s="164"/>
    </row>
    <row r="3" spans="2:8" ht="12.75">
      <c r="B3" s="165">
        <v>2002</v>
      </c>
      <c r="C3" s="167">
        <v>2003</v>
      </c>
      <c r="D3" s="113">
        <v>2004</v>
      </c>
      <c r="E3" s="166">
        <v>2005</v>
      </c>
      <c r="F3" s="167">
        <v>2006</v>
      </c>
      <c r="G3" s="113">
        <v>2007</v>
      </c>
      <c r="H3" s="168">
        <v>2008</v>
      </c>
    </row>
    <row r="4" spans="1:8" ht="12.75">
      <c r="A4" s="169" t="s">
        <v>325</v>
      </c>
      <c r="B4" s="170">
        <f>SUM('2002_20-county'!J11:J12)/92</f>
        <v>13.473358695652173</v>
      </c>
      <c r="C4" s="266">
        <f>SUM('2003_20-county'!J11:J12)/92</f>
        <v>10.773978260869566</v>
      </c>
      <c r="D4" s="171">
        <f>SUM('2004_20-county'!J8:J9)/92</f>
        <v>12.216184782608694</v>
      </c>
      <c r="E4" s="171">
        <f>SUM('2005_20-county'!J8:J9)/92</f>
        <v>12.290608695652173</v>
      </c>
      <c r="F4" s="172">
        <f>SUM('2006_20-county'!J8:J9)/92</f>
        <v>11.284119565217393</v>
      </c>
      <c r="G4" s="172">
        <f>SUM('2007_20-county'!J8:J9)/92</f>
        <v>11.688652173913043</v>
      </c>
      <c r="H4" s="173">
        <f>SUM('2008_20-county'!J10:J15)/92</f>
        <v>10.035152173913042</v>
      </c>
    </row>
    <row r="5" spans="1:8" ht="12.75">
      <c r="A5" s="169" t="s">
        <v>326</v>
      </c>
      <c r="B5" s="170">
        <f>SUM('2002_20-county'!J13:J19)/92</f>
        <v>21.086108695652175</v>
      </c>
      <c r="C5" s="266">
        <f>SUM('2003_20-county'!J13:J19)/92</f>
        <v>27.96764130434783</v>
      </c>
      <c r="D5" s="171">
        <f>SUM('2004_20-county'!J10:J16)/92</f>
        <v>28.2538152173913</v>
      </c>
      <c r="E5" s="171">
        <f>SUM('2005_20-county'!J10:J16)/92</f>
        <v>33.61557608695652</v>
      </c>
      <c r="F5" s="172">
        <f>SUM('2006_20-county'!J10:J16)/92</f>
        <v>34.02697826086956</v>
      </c>
      <c r="G5" s="29">
        <f>SUM('2007_20-county'!J10:J16)/92</f>
        <v>33.530152173913045</v>
      </c>
      <c r="H5" s="173">
        <f>SUM('2008_20-county'!J16:J22)/92</f>
        <v>33.22878260869565</v>
      </c>
    </row>
    <row r="6" spans="1:8" ht="12.75">
      <c r="A6" s="174" t="s">
        <v>327</v>
      </c>
      <c r="B6" s="175">
        <f>SUM('2002_20-county'!J4:J7)/92</f>
        <v>90.81621739130435</v>
      </c>
      <c r="C6" s="267">
        <f>SUM('2003_20-county'!J4:J7)/92</f>
        <v>17.44271739130435</v>
      </c>
      <c r="D6" s="176">
        <f>SUM('2004_20-county'!J4:J7)/92</f>
        <v>17.907999999999998</v>
      </c>
      <c r="E6" s="176">
        <f>SUM('2005_20-county'!J4:J7)/92</f>
        <v>19.077532608695652</v>
      </c>
      <c r="F6" s="177">
        <f>SUM('2006_20-county'!J4:J7)/92</f>
        <v>18.742152173913045</v>
      </c>
      <c r="G6" s="262">
        <f>SUM('2007_20-county'!J4:J7)/92</f>
        <v>18.880782608695654</v>
      </c>
      <c r="H6" s="178">
        <f>SUM('2008_20-county'!J4:J9)/92</f>
        <v>18.257565217391306</v>
      </c>
    </row>
    <row r="7" spans="1:8" ht="12.75">
      <c r="A7" s="179" t="s">
        <v>328</v>
      </c>
      <c r="B7" s="180">
        <f>SUM('2002_20-county'!J20:J24)/92</f>
        <v>0.47447826086956524</v>
      </c>
      <c r="C7" s="182">
        <f>SUM('2003_20-county'!J20:J24)/92</f>
        <v>0.012097826086956521</v>
      </c>
      <c r="D7" s="181">
        <f>SUM('2004_20-county'!J17:J21)/92</f>
        <v>0.027152173913043476</v>
      </c>
      <c r="E7" s="181">
        <f>SUM('2005_20-county'!J17:J21)/92</f>
        <v>0.03314130434782609</v>
      </c>
      <c r="F7" s="182">
        <f>SUM('2006_20-county'!J17:J21)/92</f>
        <v>0.17465217391304347</v>
      </c>
      <c r="G7" s="181">
        <f>SUM('2007_20-county'!J17:J21)/92</f>
        <v>0.535445652173913</v>
      </c>
      <c r="H7" s="183">
        <f>SUM('2008_20-county'!J23:J27)/92</f>
        <v>0.07978260869565217</v>
      </c>
    </row>
    <row r="8" spans="1:8" ht="12.75">
      <c r="A8" s="179" t="s">
        <v>329</v>
      </c>
      <c r="B8" s="269">
        <f>SUM('2002_20-county'!J25:J26)/92</f>
        <v>0.17092391304347826</v>
      </c>
      <c r="C8" s="268">
        <f>SUM('2003_20-county'!J25:J26)/92</f>
        <v>0.03659782608695652</v>
      </c>
      <c r="D8" s="184">
        <f>SUM('2004_20-county'!J22:J23)/92</f>
        <v>0</v>
      </c>
      <c r="E8" s="184">
        <f>SUM('2005_20-county'!J22:J23)/92</f>
        <v>0</v>
      </c>
      <c r="F8" s="185">
        <f>SUM('2006_20-county'!J22:J23)/92</f>
        <v>0</v>
      </c>
      <c r="G8" s="184">
        <f>SUM('2007_20-county'!J22:J23)/92</f>
        <v>0.07621739130434783</v>
      </c>
      <c r="H8" s="183">
        <f>SUM('2008_20-county'!J28:J29)/92</f>
        <v>0.02059782608695652</v>
      </c>
    </row>
    <row r="9" spans="1:8" ht="12.75">
      <c r="A9" s="179" t="s">
        <v>24</v>
      </c>
      <c r="B9" s="186">
        <f>SUM('2002_20-county'!J27:J29)/92</f>
        <v>0.05182608695652174</v>
      </c>
      <c r="C9" s="187">
        <f>SUM('2003_20-county'!J27:J29)/92</f>
        <v>0.010902173913043479</v>
      </c>
      <c r="D9" s="187">
        <f>SUM('2004_20-county'!J24:J26)/92</f>
        <v>0</v>
      </c>
      <c r="E9" s="265">
        <f>SUM('2005_20-county'!J24:J26)/92</f>
        <v>0.13853260869565218</v>
      </c>
      <c r="F9" s="188">
        <f>SUM('2006_20-county'!J24:J26)/92</f>
        <v>0.2941304347826087</v>
      </c>
      <c r="G9" s="263">
        <f>SUM('2007_20-county'!J24:J26)/92</f>
        <v>0.21735869565217392</v>
      </c>
      <c r="H9" s="183">
        <f>SUM('2008_20-county'!J30:J32)/92</f>
        <v>0.04142391304347826</v>
      </c>
    </row>
    <row r="10" spans="2:8" ht="12.75">
      <c r="B10" s="270"/>
      <c r="C10" s="130"/>
      <c r="D10" s="130"/>
      <c r="E10" s="130"/>
      <c r="F10" s="189"/>
      <c r="G10" s="264"/>
      <c r="H10" s="190"/>
    </row>
    <row r="11" spans="2:8" ht="13.5" thickBot="1">
      <c r="B11" s="191">
        <f aca="true" t="shared" si="0" ref="B11:H11">SUM(B4:B9)</f>
        <v>126.07291304347827</v>
      </c>
      <c r="C11" s="192">
        <f t="shared" si="0"/>
        <v>56.2439347826087</v>
      </c>
      <c r="D11" s="192">
        <f t="shared" si="0"/>
        <v>58.40515217391303</v>
      </c>
      <c r="E11" s="192">
        <f t="shared" si="0"/>
        <v>65.15539130434783</v>
      </c>
      <c r="F11" s="193">
        <f t="shared" si="0"/>
        <v>64.52203260869565</v>
      </c>
      <c r="G11" s="193">
        <f t="shared" si="0"/>
        <v>64.92860869565219</v>
      </c>
      <c r="H11" s="194">
        <f t="shared" si="0"/>
        <v>61.66330434782609</v>
      </c>
    </row>
    <row r="12" spans="1:9" ht="12.75">
      <c r="A12" t="s">
        <v>330</v>
      </c>
      <c r="D12" s="301" t="str">
        <f>HYPERLINK("http://camddataandmaps.epa.gov/gdm/index.cfm?fuseaction=emissions.wizard")</f>
        <v>http://camddataandmaps.epa.gov/gdm/index.cfm?fuseaction=emissions.wizard</v>
      </c>
      <c r="E12" s="302"/>
      <c r="F12" s="302"/>
      <c r="G12" s="302"/>
      <c r="H12" s="302"/>
      <c r="I12" s="303"/>
    </row>
    <row r="13" spans="2:8" ht="12.75">
      <c r="B13" s="196"/>
      <c r="C13" s="196"/>
      <c r="D13" s="223"/>
      <c r="E13" s="223"/>
      <c r="F13" s="130"/>
      <c r="G13" s="130"/>
      <c r="H13" s="130"/>
    </row>
    <row r="14" spans="2:8" ht="12.75">
      <c r="B14" s="196"/>
      <c r="C14" s="196"/>
      <c r="D14" s="223"/>
      <c r="E14" s="223"/>
      <c r="F14" s="130"/>
      <c r="G14" s="130"/>
      <c r="H14" s="130"/>
    </row>
    <row r="15" spans="2:8" ht="12.75">
      <c r="B15" s="196"/>
      <c r="C15" s="196"/>
      <c r="D15" s="223"/>
      <c r="E15" s="223"/>
      <c r="F15" s="130"/>
      <c r="G15" s="130"/>
      <c r="H15" s="130"/>
    </row>
    <row r="16" spans="2:8" ht="12.75">
      <c r="B16" s="196"/>
      <c r="C16" s="196"/>
      <c r="D16" s="223"/>
      <c r="E16" s="223"/>
      <c r="F16" s="23"/>
      <c r="G16" s="23"/>
      <c r="H16" s="23"/>
    </row>
    <row r="17" spans="4:8" ht="12.75">
      <c r="D17" s="130"/>
      <c r="E17" s="130"/>
      <c r="F17" s="130"/>
      <c r="G17" s="130"/>
      <c r="H17" s="130"/>
    </row>
  </sheetData>
  <mergeCells count="1">
    <mergeCell ref="D12:I12"/>
  </mergeCells>
  <printOptions horizontalCentered="1"/>
  <pageMargins left="0.75" right="0.75" top="1" bottom="1" header="0.5" footer="0.5"/>
  <pageSetup horizontalDpi="600" verticalDpi="600" orientation="landscape" r:id="rId1"/>
  <headerFooter alignWithMargins="0">
    <oddHeader>&amp;C&amp;A</oddHeader>
    <oddFooter>&amp;C&amp;F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B1:F25"/>
  <sheetViews>
    <sheetView workbookViewId="0" topLeftCell="A1">
      <selection activeCell="D23" sqref="D23"/>
    </sheetView>
  </sheetViews>
  <sheetFormatPr defaultColWidth="9.140625" defaultRowHeight="12.75"/>
  <cols>
    <col min="4" max="6" width="11.140625" style="0" bestFit="1" customWidth="1"/>
  </cols>
  <sheetData>
    <row r="1" spans="4:6" ht="12.75">
      <c r="D1" s="158" t="s">
        <v>331</v>
      </c>
      <c r="E1" s="197"/>
      <c r="F1" s="159"/>
    </row>
    <row r="2" spans="4:6" ht="12.75">
      <c r="D2" s="72"/>
      <c r="E2" s="73"/>
      <c r="F2" s="73"/>
    </row>
    <row r="3" spans="4:6" ht="12.75">
      <c r="D3" s="130" t="str">
        <f>'2002_20-county'!I3</f>
        <v>SO2_MASS</v>
      </c>
      <c r="E3" s="130" t="str">
        <f>'2002_20-county'!J3</f>
        <v>NOX_MASS</v>
      </c>
      <c r="F3" s="130" t="str">
        <f>'2002_20-county'!K3</f>
        <v>CO2_MASS</v>
      </c>
    </row>
    <row r="4" spans="2:3" ht="12.75">
      <c r="B4" s="99" t="s">
        <v>18</v>
      </c>
      <c r="C4" s="99">
        <v>13013</v>
      </c>
    </row>
    <row r="5" spans="2:6" ht="12.75">
      <c r="B5" s="99" t="s">
        <v>19</v>
      </c>
      <c r="C5" s="99">
        <v>13015</v>
      </c>
      <c r="D5" s="130">
        <f>SUM('2002_20-county'!I4:I7)</f>
        <v>45199.918000000005</v>
      </c>
      <c r="E5" s="130">
        <f>SUM('2002_20-county'!J4:J7)</f>
        <v>8355.092</v>
      </c>
      <c r="F5" s="130">
        <f>SUM('2002_20-county'!K4:K7)</f>
        <v>6259764.899999999</v>
      </c>
    </row>
    <row r="6" spans="2:6" ht="12.75">
      <c r="B6" s="99" t="s">
        <v>20</v>
      </c>
      <c r="C6" s="99">
        <v>13045</v>
      </c>
      <c r="D6" s="130"/>
      <c r="E6" s="130"/>
      <c r="F6" s="130"/>
    </row>
    <row r="7" spans="2:6" ht="12.75">
      <c r="B7" s="98" t="s">
        <v>5</v>
      </c>
      <c r="C7" s="98">
        <v>13057</v>
      </c>
      <c r="D7" s="130"/>
      <c r="E7" s="130"/>
      <c r="F7" s="130"/>
    </row>
    <row r="8" spans="2:6" ht="12.75">
      <c r="B8" s="98" t="s">
        <v>6</v>
      </c>
      <c r="C8" s="98">
        <v>13063</v>
      </c>
      <c r="D8" s="130"/>
      <c r="E8" s="130"/>
      <c r="F8" s="130"/>
    </row>
    <row r="9" spans="2:6" ht="12.75">
      <c r="B9" s="98" t="s">
        <v>7</v>
      </c>
      <c r="C9" s="98">
        <v>13067</v>
      </c>
      <c r="D9" s="130">
        <f>SUM('2002_20-county'!I8:I12)</f>
        <v>8469.336</v>
      </c>
      <c r="E9" s="130">
        <f>SUM('2002_20-county'!J8:J12)</f>
        <v>1239.549</v>
      </c>
      <c r="F9" s="130">
        <f>SUM('2002_20-county'!K8:K12)</f>
        <v>977899.525</v>
      </c>
    </row>
    <row r="10" spans="2:6" ht="12.75">
      <c r="B10" s="98" t="s">
        <v>8</v>
      </c>
      <c r="C10" s="98">
        <v>13077</v>
      </c>
      <c r="D10" s="130">
        <f>SUM('2002_20-county'!I13:I19)</f>
        <v>10485.338</v>
      </c>
      <c r="E10" s="130">
        <f>SUM('2002_20-county'!J13:J19)</f>
        <v>1939.922</v>
      </c>
      <c r="F10" s="130">
        <f>SUM('2002_20-county'!K13:K19)</f>
        <v>1514366.8</v>
      </c>
    </row>
    <row r="11" spans="2:6" ht="12.75">
      <c r="B11" s="98" t="s">
        <v>9</v>
      </c>
      <c r="C11" s="98">
        <v>13089</v>
      </c>
      <c r="D11" s="130"/>
      <c r="E11" s="130"/>
      <c r="F11" s="130"/>
    </row>
    <row r="12" spans="2:6" ht="12.75">
      <c r="B12" s="98" t="s">
        <v>10</v>
      </c>
      <c r="C12" s="98">
        <v>13097</v>
      </c>
      <c r="D12" s="130"/>
      <c r="E12" s="130"/>
      <c r="F12" s="130"/>
    </row>
    <row r="13" spans="2:6" ht="12.75">
      <c r="B13" s="98" t="s">
        <v>11</v>
      </c>
      <c r="C13" s="98">
        <v>13113</v>
      </c>
      <c r="D13" s="130"/>
      <c r="E13" s="130"/>
      <c r="F13" s="130"/>
    </row>
    <row r="14" spans="2:6" ht="12.75">
      <c r="B14" s="98" t="s">
        <v>12</v>
      </c>
      <c r="C14" s="98">
        <v>13117</v>
      </c>
      <c r="D14" s="130"/>
      <c r="E14" s="130"/>
      <c r="F14" s="130"/>
    </row>
    <row r="15" spans="2:6" ht="12.75">
      <c r="B15" s="98" t="s">
        <v>13</v>
      </c>
      <c r="C15" s="98">
        <v>13121</v>
      </c>
      <c r="D15" s="130"/>
      <c r="E15" s="130"/>
      <c r="F15" s="130"/>
    </row>
    <row r="16" spans="2:6" ht="12.75">
      <c r="B16" s="98" t="s">
        <v>14</v>
      </c>
      <c r="C16" s="98">
        <v>13135</v>
      </c>
      <c r="D16" s="130"/>
      <c r="E16" s="130"/>
      <c r="F16" s="130"/>
    </row>
    <row r="17" spans="2:6" ht="12.75">
      <c r="B17" s="99" t="s">
        <v>21</v>
      </c>
      <c r="C17" s="99">
        <v>13139</v>
      </c>
      <c r="D17" s="130"/>
      <c r="E17" s="130"/>
      <c r="F17" s="130"/>
    </row>
    <row r="18" spans="2:6" ht="12.75">
      <c r="B18" s="98" t="s">
        <v>15</v>
      </c>
      <c r="C18" s="98">
        <v>13151</v>
      </c>
      <c r="D18" s="130"/>
      <c r="E18" s="130"/>
      <c r="F18" s="130"/>
    </row>
    <row r="19" spans="2:6" ht="12.75">
      <c r="B19" s="99" t="s">
        <v>22</v>
      </c>
      <c r="C19" s="99">
        <v>13217</v>
      </c>
      <c r="D19" s="130"/>
      <c r="E19" s="130"/>
      <c r="F19" s="130"/>
    </row>
    <row r="20" spans="2:6" ht="12.75">
      <c r="B20" s="98" t="s">
        <v>16</v>
      </c>
      <c r="C20" s="98">
        <v>13223</v>
      </c>
      <c r="D20" s="130"/>
      <c r="E20" s="130"/>
      <c r="F20" s="130"/>
    </row>
    <row r="21" spans="2:6" ht="12.75">
      <c r="B21" s="98" t="s">
        <v>17</v>
      </c>
      <c r="C21" s="98">
        <v>13247</v>
      </c>
      <c r="D21" s="130"/>
      <c r="E21" s="130"/>
      <c r="F21" s="130"/>
    </row>
    <row r="22" spans="2:6" ht="12.75">
      <c r="B22" s="99" t="s">
        <v>23</v>
      </c>
      <c r="C22" s="99">
        <v>13255</v>
      </c>
      <c r="D22" s="130"/>
      <c r="E22" s="130"/>
      <c r="F22" s="130"/>
    </row>
    <row r="23" spans="2:6" ht="12.75">
      <c r="B23" s="99" t="s">
        <v>24</v>
      </c>
      <c r="C23" s="99">
        <v>13297</v>
      </c>
      <c r="D23" s="130">
        <f>SUM('2002_20-county'!I20:I29)</f>
        <v>0.7950000000000002</v>
      </c>
      <c r="E23" s="130">
        <f>SUM('2002_20-county'!J20:J29)</f>
        <v>64.14500000000001</v>
      </c>
      <c r="F23" s="130">
        <f>SUM('2002_20-county'!K20:K29)</f>
        <v>157428.65000000002</v>
      </c>
    </row>
    <row r="25" spans="4:5" ht="12.75">
      <c r="D25" s="198" t="s">
        <v>332</v>
      </c>
      <c r="E25" s="199">
        <f>SUM(E5:E24)/92</f>
        <v>126.07291304347827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&amp;C&amp;F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B1:F25"/>
  <sheetViews>
    <sheetView workbookViewId="0" topLeftCell="A1">
      <selection activeCell="D23" sqref="D23"/>
    </sheetView>
  </sheetViews>
  <sheetFormatPr defaultColWidth="9.140625" defaultRowHeight="12.75"/>
  <cols>
    <col min="4" max="6" width="11.140625" style="0" bestFit="1" customWidth="1"/>
  </cols>
  <sheetData>
    <row r="1" spans="4:6" ht="12.75">
      <c r="D1" s="158" t="s">
        <v>331</v>
      </c>
      <c r="E1" s="197"/>
      <c r="F1" s="159"/>
    </row>
    <row r="2" spans="4:6" ht="12.75">
      <c r="D2" s="72"/>
      <c r="E2" s="73"/>
      <c r="F2" s="73"/>
    </row>
    <row r="3" spans="4:6" ht="12.75">
      <c r="D3" s="130" t="str">
        <f>'2002_20-county'!I3</f>
        <v>SO2_MASS</v>
      </c>
      <c r="E3" s="130" t="str">
        <f>'2002_20-county'!J3</f>
        <v>NOX_MASS</v>
      </c>
      <c r="F3" s="130" t="str">
        <f>'2002_20-county'!K3</f>
        <v>CO2_MASS</v>
      </c>
    </row>
    <row r="4" spans="2:3" ht="12.75">
      <c r="B4" s="99" t="s">
        <v>18</v>
      </c>
      <c r="C4" s="99">
        <v>13013</v>
      </c>
    </row>
    <row r="5" spans="2:6" ht="12.75">
      <c r="B5" s="99" t="s">
        <v>19</v>
      </c>
      <c r="C5" s="99">
        <v>13015</v>
      </c>
      <c r="D5" s="130">
        <f>SUM('2003_20-county'!I4:I7)</f>
        <v>46730.112</v>
      </c>
      <c r="E5" s="130">
        <f>SUM('2003_20-county'!J4:J7)</f>
        <v>1604.73</v>
      </c>
      <c r="F5" s="130">
        <f>SUM('2003_20-county'!K4:K7)</f>
        <v>6076796.600000001</v>
      </c>
    </row>
    <row r="6" spans="2:6" ht="12.75">
      <c r="B6" s="99" t="s">
        <v>20</v>
      </c>
      <c r="C6" s="99">
        <v>13045</v>
      </c>
      <c r="D6" s="130"/>
      <c r="E6" s="130"/>
      <c r="F6" s="130"/>
    </row>
    <row r="7" spans="2:6" ht="12.75">
      <c r="B7" s="98" t="s">
        <v>5</v>
      </c>
      <c r="C7" s="98">
        <v>13057</v>
      </c>
      <c r="D7" s="130"/>
      <c r="E7" s="130"/>
      <c r="F7" s="130"/>
    </row>
    <row r="8" spans="2:6" ht="12.75">
      <c r="B8" s="98" t="s">
        <v>6</v>
      </c>
      <c r="C8" s="98">
        <v>13063</v>
      </c>
      <c r="D8" s="130"/>
      <c r="E8" s="130"/>
      <c r="F8" s="130"/>
    </row>
    <row r="9" spans="2:6" ht="12.75">
      <c r="B9" s="98" t="s">
        <v>7</v>
      </c>
      <c r="C9" s="98">
        <v>13067</v>
      </c>
      <c r="D9" s="130">
        <f>SUM('2003_20-county'!I8:I12)</f>
        <v>5617.532999999999</v>
      </c>
      <c r="E9" s="130">
        <f>SUM('2003_20-county'!J8:J12)</f>
        <v>991.206</v>
      </c>
      <c r="F9" s="130">
        <f>SUM('2003_20-county'!K8:K12)</f>
        <v>889319.7749999999</v>
      </c>
    </row>
    <row r="10" spans="2:6" ht="12.75">
      <c r="B10" s="98" t="s">
        <v>8</v>
      </c>
      <c r="C10" s="98">
        <v>13077</v>
      </c>
      <c r="D10" s="130">
        <f>SUM('2003_20-county'!I13:I19)</f>
        <v>11957.18</v>
      </c>
      <c r="E10" s="130">
        <f>SUM('2003_20-county'!J13:J19)</f>
        <v>2573.023</v>
      </c>
      <c r="F10" s="130">
        <f>SUM('2003_20-county'!K13:K19)</f>
        <v>1936209.926</v>
      </c>
    </row>
    <row r="11" spans="2:6" ht="12.75">
      <c r="B11" s="98" t="s">
        <v>9</v>
      </c>
      <c r="C11" s="98">
        <v>13089</v>
      </c>
      <c r="D11" s="130"/>
      <c r="E11" s="130"/>
      <c r="F11" s="130"/>
    </row>
    <row r="12" spans="2:6" ht="12.75">
      <c r="B12" s="98" t="s">
        <v>10</v>
      </c>
      <c r="C12" s="98">
        <v>13097</v>
      </c>
      <c r="D12" s="130"/>
      <c r="E12" s="130"/>
      <c r="F12" s="130"/>
    </row>
    <row r="13" spans="2:6" ht="12.75">
      <c r="B13" s="98" t="s">
        <v>11</v>
      </c>
      <c r="C13" s="98">
        <v>13113</v>
      </c>
      <c r="D13" s="130"/>
      <c r="E13" s="130"/>
      <c r="F13" s="130"/>
    </row>
    <row r="14" spans="2:6" ht="12.75">
      <c r="B14" s="98" t="s">
        <v>12</v>
      </c>
      <c r="C14" s="98">
        <v>13117</v>
      </c>
      <c r="D14" s="130"/>
      <c r="E14" s="130"/>
      <c r="F14" s="130"/>
    </row>
    <row r="15" spans="2:6" ht="12.75">
      <c r="B15" s="98" t="s">
        <v>13</v>
      </c>
      <c r="C15" s="98">
        <v>13121</v>
      </c>
      <c r="D15" s="130"/>
      <c r="E15" s="130"/>
      <c r="F15" s="130"/>
    </row>
    <row r="16" spans="2:6" ht="12.75">
      <c r="B16" s="98" t="s">
        <v>14</v>
      </c>
      <c r="C16" s="98">
        <v>13135</v>
      </c>
      <c r="D16" s="130"/>
      <c r="E16" s="130"/>
      <c r="F16" s="130"/>
    </row>
    <row r="17" spans="2:6" ht="12.75">
      <c r="B17" s="99" t="s">
        <v>21</v>
      </c>
      <c r="C17" s="99">
        <v>13139</v>
      </c>
      <c r="D17" s="130"/>
      <c r="E17" s="130"/>
      <c r="F17" s="130"/>
    </row>
    <row r="18" spans="2:6" ht="12.75">
      <c r="B18" s="98" t="s">
        <v>15</v>
      </c>
      <c r="C18" s="98">
        <v>13151</v>
      </c>
      <c r="D18" s="130"/>
      <c r="E18" s="130"/>
      <c r="F18" s="130"/>
    </row>
    <row r="19" spans="2:6" ht="12.75">
      <c r="B19" s="99" t="s">
        <v>22</v>
      </c>
      <c r="C19" s="99">
        <v>13217</v>
      </c>
      <c r="D19" s="130"/>
      <c r="E19" s="130"/>
      <c r="F19" s="130"/>
    </row>
    <row r="20" spans="2:6" ht="12.75">
      <c r="B20" s="98" t="s">
        <v>16</v>
      </c>
      <c r="C20" s="98">
        <v>13223</v>
      </c>
      <c r="D20" s="130"/>
      <c r="E20" s="130"/>
      <c r="F20" s="130"/>
    </row>
    <row r="21" spans="2:6" ht="12.75">
      <c r="B21" s="98" t="s">
        <v>17</v>
      </c>
      <c r="C21" s="98">
        <v>13247</v>
      </c>
      <c r="D21" s="130"/>
      <c r="E21" s="130"/>
      <c r="F21" s="130"/>
    </row>
    <row r="22" spans="2:6" ht="12.75">
      <c r="B22" s="99" t="s">
        <v>23</v>
      </c>
      <c r="C22" s="99">
        <v>13255</v>
      </c>
      <c r="D22" s="130"/>
      <c r="E22" s="130"/>
      <c r="F22" s="130"/>
    </row>
    <row r="23" spans="2:6" ht="12.75">
      <c r="B23" s="99" t="s">
        <v>24</v>
      </c>
      <c r="C23" s="99">
        <v>13297</v>
      </c>
      <c r="D23" s="130">
        <f>SUM('2003_20-county'!I20:I29)</f>
        <v>0.042</v>
      </c>
      <c r="E23" s="130">
        <f>SUM('2003_20-county'!J20:J29)</f>
        <v>5.4830000000000005</v>
      </c>
      <c r="F23" s="130">
        <f>SUM('2003_20-county'!K20:K29)</f>
        <v>8483.425000000001</v>
      </c>
    </row>
    <row r="25" spans="4:5" ht="12.75">
      <c r="D25" s="198" t="s">
        <v>332</v>
      </c>
      <c r="E25" s="199">
        <f>SUM(E5:E24)/92</f>
        <v>56.243934782608704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&amp;C&amp;F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B1:F25"/>
  <sheetViews>
    <sheetView workbookViewId="0" topLeftCell="A1">
      <selection activeCell="D23" sqref="D23"/>
    </sheetView>
  </sheetViews>
  <sheetFormatPr defaultColWidth="9.140625" defaultRowHeight="12.75"/>
  <cols>
    <col min="4" max="6" width="11.140625" style="0" bestFit="1" customWidth="1"/>
  </cols>
  <sheetData>
    <row r="1" spans="4:6" ht="12.75">
      <c r="D1" s="158" t="s">
        <v>331</v>
      </c>
      <c r="E1" s="197"/>
      <c r="F1" s="159"/>
    </row>
    <row r="2" spans="4:6" ht="12.75">
      <c r="D2" s="72"/>
      <c r="E2" s="73"/>
      <c r="F2" s="73"/>
    </row>
    <row r="3" spans="4:6" ht="12.75">
      <c r="D3" s="130" t="str">
        <f>'2002_20-county'!I3</f>
        <v>SO2_MASS</v>
      </c>
      <c r="E3" s="130" t="str">
        <f>'2002_20-county'!J3</f>
        <v>NOX_MASS</v>
      </c>
      <c r="F3" s="130" t="str">
        <f>'2002_20-county'!K3</f>
        <v>CO2_MASS</v>
      </c>
    </row>
    <row r="4" spans="2:3" ht="12.75">
      <c r="B4" s="99" t="s">
        <v>18</v>
      </c>
      <c r="C4" s="99">
        <v>13013</v>
      </c>
    </row>
    <row r="5" spans="2:6" ht="12.75">
      <c r="B5" s="99" t="s">
        <v>19</v>
      </c>
      <c r="C5" s="99">
        <v>13015</v>
      </c>
      <c r="D5" s="130">
        <f>SUM('2004_20-county'!I4:I7)</f>
        <v>47672.932</v>
      </c>
      <c r="E5" s="130">
        <f>SUM('2004_20-county'!J4:J7)</f>
        <v>1647.5359999999998</v>
      </c>
      <c r="F5" s="130">
        <f>SUM('2004_20-county'!K4:K7)</f>
        <v>6088190.699999999</v>
      </c>
    </row>
    <row r="6" spans="2:6" ht="12.75">
      <c r="B6" s="99" t="s">
        <v>20</v>
      </c>
      <c r="C6" s="99">
        <v>13045</v>
      </c>
      <c r="D6" s="130"/>
      <c r="E6" s="130"/>
      <c r="F6" s="130"/>
    </row>
    <row r="7" spans="2:6" ht="12.75">
      <c r="B7" s="98" t="s">
        <v>5</v>
      </c>
      <c r="C7" s="98">
        <v>13057</v>
      </c>
      <c r="D7" s="130"/>
      <c r="E7" s="130"/>
      <c r="F7" s="130"/>
    </row>
    <row r="8" spans="2:6" ht="12.75">
      <c r="B8" s="98" t="s">
        <v>6</v>
      </c>
      <c r="C8" s="98">
        <v>13063</v>
      </c>
      <c r="D8" s="130"/>
      <c r="E8" s="130"/>
      <c r="F8" s="130"/>
    </row>
    <row r="9" spans="2:6" ht="12.75">
      <c r="B9" s="98" t="s">
        <v>7</v>
      </c>
      <c r="C9" s="98">
        <v>13067</v>
      </c>
      <c r="D9" s="130">
        <f>SUM('2004_20-county'!I8:I9)</f>
        <v>6758.972</v>
      </c>
      <c r="E9" s="130">
        <f>SUM('2004_20-county'!J8:J9)</f>
        <v>1123.889</v>
      </c>
      <c r="F9" s="130">
        <f>SUM('2004_20-county'!K8:K9)</f>
        <v>965931.2</v>
      </c>
    </row>
    <row r="10" spans="2:6" ht="12.75">
      <c r="B10" s="98" t="s">
        <v>8</v>
      </c>
      <c r="C10" s="98">
        <v>13077</v>
      </c>
      <c r="D10" s="130">
        <f>SUM('2004_20-county'!I10:I16)</f>
        <v>15904.035</v>
      </c>
      <c r="E10" s="130">
        <f>SUM('2004_20-county'!J10:J16)</f>
        <v>2599.3509999999997</v>
      </c>
      <c r="F10" s="130">
        <f>SUM('2004_20-county'!K10:K16)</f>
        <v>1927494.0750000002</v>
      </c>
    </row>
    <row r="11" spans="2:6" ht="12.75">
      <c r="B11" s="98" t="s">
        <v>9</v>
      </c>
      <c r="C11" s="98">
        <v>13089</v>
      </c>
      <c r="D11" s="130"/>
      <c r="E11" s="130"/>
      <c r="F11" s="130"/>
    </row>
    <row r="12" spans="2:6" ht="12.75">
      <c r="B12" s="98" t="s">
        <v>10</v>
      </c>
      <c r="C12" s="98">
        <v>13097</v>
      </c>
      <c r="D12" s="130"/>
      <c r="E12" s="130"/>
      <c r="F12" s="130"/>
    </row>
    <row r="13" spans="2:6" ht="12.75">
      <c r="B13" s="98" t="s">
        <v>11</v>
      </c>
      <c r="C13" s="98">
        <v>13113</v>
      </c>
      <c r="D13" s="130"/>
      <c r="E13" s="130"/>
      <c r="F13" s="130"/>
    </row>
    <row r="14" spans="2:6" ht="12.75">
      <c r="B14" s="98" t="s">
        <v>12</v>
      </c>
      <c r="C14" s="98">
        <v>13117</v>
      </c>
      <c r="D14" s="130"/>
      <c r="E14" s="130"/>
      <c r="F14" s="130"/>
    </row>
    <row r="15" spans="2:6" ht="12.75">
      <c r="B15" s="98" t="s">
        <v>13</v>
      </c>
      <c r="C15" s="98">
        <v>13121</v>
      </c>
      <c r="D15" s="130"/>
      <c r="E15" s="130"/>
      <c r="F15" s="130"/>
    </row>
    <row r="16" spans="2:6" ht="12.75">
      <c r="B16" s="98" t="s">
        <v>14</v>
      </c>
      <c r="C16" s="98">
        <v>13135</v>
      </c>
      <c r="D16" s="130"/>
      <c r="E16" s="130"/>
      <c r="F16" s="130"/>
    </row>
    <row r="17" spans="2:6" ht="12.75">
      <c r="B17" s="99" t="s">
        <v>21</v>
      </c>
      <c r="C17" s="99">
        <v>13139</v>
      </c>
      <c r="D17" s="130"/>
      <c r="E17" s="130"/>
      <c r="F17" s="130"/>
    </row>
    <row r="18" spans="2:6" ht="12.75">
      <c r="B18" s="98" t="s">
        <v>15</v>
      </c>
      <c r="C18" s="98">
        <v>13151</v>
      </c>
      <c r="D18" s="130"/>
      <c r="E18" s="130"/>
      <c r="F18" s="130"/>
    </row>
    <row r="19" spans="2:6" ht="12.75">
      <c r="B19" s="99" t="s">
        <v>22</v>
      </c>
      <c r="C19" s="99">
        <v>13217</v>
      </c>
      <c r="D19" s="130"/>
      <c r="E19" s="130"/>
      <c r="F19" s="130"/>
    </row>
    <row r="20" spans="2:6" ht="12.75">
      <c r="B20" s="98" t="s">
        <v>16</v>
      </c>
      <c r="C20" s="98">
        <v>13223</v>
      </c>
      <c r="D20" s="130"/>
      <c r="E20" s="130"/>
      <c r="F20" s="130"/>
    </row>
    <row r="21" spans="2:6" ht="12.75">
      <c r="B21" s="98" t="s">
        <v>17</v>
      </c>
      <c r="C21" s="98">
        <v>13247</v>
      </c>
      <c r="D21" s="130"/>
      <c r="E21" s="130"/>
      <c r="F21" s="130"/>
    </row>
    <row r="22" spans="2:6" ht="12.75">
      <c r="B22" s="99" t="s">
        <v>23</v>
      </c>
      <c r="C22" s="99">
        <v>13255</v>
      </c>
      <c r="D22" s="130"/>
      <c r="E22" s="130"/>
      <c r="F22" s="130"/>
    </row>
    <row r="23" spans="2:6" ht="12.75">
      <c r="B23" s="99" t="s">
        <v>24</v>
      </c>
      <c r="C23" s="99">
        <v>13297</v>
      </c>
      <c r="D23" s="130">
        <f>SUM('2004_20-county'!I17:I26)</f>
        <v>0.026000000000000002</v>
      </c>
      <c r="E23" s="130">
        <f>SUM('2004_20-county'!J17:J26)</f>
        <v>2.4979999999999998</v>
      </c>
      <c r="F23" s="130">
        <f>SUM('2004_20-county'!K17:K26)</f>
        <v>4673.4</v>
      </c>
    </row>
    <row r="25" spans="4:5" ht="12.75">
      <c r="D25" s="198" t="s">
        <v>332</v>
      </c>
      <c r="E25" s="199">
        <f>SUM(E5:E24)/92</f>
        <v>58.40515217391304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="95" zoomScaleNormal="95" workbookViewId="0" topLeftCell="A1">
      <selection activeCell="A17" sqref="A17"/>
    </sheetView>
  </sheetViews>
  <sheetFormatPr defaultColWidth="9.140625" defaultRowHeight="12.75"/>
  <cols>
    <col min="1" max="1" width="22.8515625" style="0" customWidth="1"/>
    <col min="2" max="2" width="14.28125" style="0" customWidth="1"/>
    <col min="3" max="16384" width="8.8515625" style="0" customWidth="1"/>
  </cols>
  <sheetData>
    <row r="1" spans="3:16" ht="12.75">
      <c r="C1" s="9">
        <v>2002</v>
      </c>
      <c r="D1" s="10">
        <v>2003</v>
      </c>
      <c r="E1" s="10">
        <v>2004</v>
      </c>
      <c r="F1" s="10">
        <v>2005</v>
      </c>
      <c r="G1" s="10">
        <v>2006</v>
      </c>
      <c r="H1" s="10">
        <v>2007</v>
      </c>
      <c r="I1" s="10">
        <v>2008</v>
      </c>
      <c r="J1" s="12">
        <v>2009</v>
      </c>
      <c r="K1" s="218"/>
      <c r="L1" s="219"/>
      <c r="M1" s="219"/>
      <c r="N1" s="219"/>
      <c r="O1" s="219"/>
      <c r="P1" s="218"/>
    </row>
    <row r="2" spans="2:10" ht="12.75">
      <c r="B2" s="11" t="s">
        <v>26</v>
      </c>
      <c r="C2" s="9"/>
      <c r="D2" s="10"/>
      <c r="E2" s="10"/>
      <c r="F2" s="11"/>
      <c r="G2" s="10"/>
      <c r="H2" s="10"/>
      <c r="I2" s="10"/>
      <c r="J2" s="12"/>
    </row>
    <row r="3" spans="2:12" ht="12.75">
      <c r="B3" s="13" t="s">
        <v>27</v>
      </c>
      <c r="C3" s="14">
        <f>SUM(nonegu_atl_20_counties!C27,nonegu_atl_20_counties!C28,nonegu_atl_20_counties!C29,nonegu_atl_20_counties!C40,nonegu_atl_20_counties!C42,nonegu_atl_20_counties!C45,nonegu_atl_20_counties!C46)</f>
        <v>5.388286249999997</v>
      </c>
      <c r="D3" s="15"/>
      <c r="E3" s="15"/>
      <c r="F3" s="15"/>
      <c r="H3" s="16"/>
      <c r="I3" s="21">
        <f>SUM(nonegu_atl_20_counties!I27,nonegu_atl_20_counties!I28,nonegu_atl_20_counties!I29,nonegu_atl_20_counties!I40,nonegu_atl_20_counties!I42,nonegu_atl_20_counties!I45,nonegu_atl_20_counties!I46)</f>
        <v>5.715888205590065</v>
      </c>
      <c r="J3" s="14">
        <f>SUM(nonegu_atl_20_counties!J27,nonegu_atl_20_counties!J28,nonegu_atl_20_counties!J29,nonegu_atl_20_counties!J40,nonegu_atl_20_counties!J42,nonegu_atl_20_counties!J45,nonegu_atl_20_counties!J46)</f>
        <v>5.770488531521742</v>
      </c>
      <c r="K3" s="17"/>
      <c r="L3" s="3">
        <f aca="true" t="shared" si="0" ref="L3:L9">C3-I3</f>
        <v>-0.327601955590068</v>
      </c>
    </row>
    <row r="4" spans="2:12" ht="12.75">
      <c r="B4" s="13" t="s">
        <v>28</v>
      </c>
      <c r="C4" s="217">
        <f>'egu_nox_summer_02-08'!B6*egu_by_facility!L5</f>
        <v>1.0302463061905436</v>
      </c>
      <c r="D4" s="15"/>
      <c r="E4" s="15"/>
      <c r="F4" s="15"/>
      <c r="H4" s="16"/>
      <c r="I4" s="21">
        <f>'egu_nox_summer_02-08'!H6*egu_by_facility!L23</f>
        <v>0.946747912290361</v>
      </c>
      <c r="J4" s="217"/>
      <c r="K4" s="17"/>
      <c r="L4" s="3">
        <f t="shared" si="0"/>
        <v>0.08349839390018254</v>
      </c>
    </row>
    <row r="5" spans="2:12" ht="12.75">
      <c r="B5" s="13" t="s">
        <v>29</v>
      </c>
      <c r="C5" s="14">
        <f>SUM(area_atl_20_counties!C27,area_atl_20_counties!C28,area_atl_20_counties!C29,area_atl_20_counties!C40,area_atl_20_counties!C42,area_atl_20_counties!C45,area_atl_20_counties!C46)</f>
        <v>50.78212320842067</v>
      </c>
      <c r="D5" s="17"/>
      <c r="E5" s="17"/>
      <c r="F5" s="17"/>
      <c r="H5" s="17"/>
      <c r="I5" s="21">
        <f>SUM(area_atl_20_counties!I27,area_atl_20_counties!I28,area_atl_20_counties!I29,area_atl_20_counties!I40,area_atl_20_counties!I42,area_atl_20_counties!I45,area_atl_20_counties!I46)</f>
        <v>49.06463146556353</v>
      </c>
      <c r="J5" s="14">
        <f>SUM(area_atl_20_counties!J27,area_atl_20_counties!J28,area_atl_20_counties!J29,area_atl_20_counties!J40,area_atl_20_counties!J42,area_atl_20_counties!J45,area_atl_20_counties!J46)</f>
        <v>48.77838284175401</v>
      </c>
      <c r="K5" s="17"/>
      <c r="L5" s="3">
        <f t="shared" si="0"/>
        <v>1.717491742857142</v>
      </c>
    </row>
    <row r="6" spans="2:12" ht="12.75">
      <c r="B6" s="13" t="s">
        <v>30</v>
      </c>
      <c r="C6" s="18">
        <f>'2002_20-county_mobile_emissions'!C27</f>
        <v>50.4677996869419</v>
      </c>
      <c r="D6" s="17"/>
      <c r="E6" s="17"/>
      <c r="F6" s="17"/>
      <c r="H6" s="17"/>
      <c r="I6" s="231">
        <f>'2008_20-county_mobile_emissions'!C27</f>
        <v>41.12236159306862</v>
      </c>
      <c r="J6" s="18"/>
      <c r="K6" s="13"/>
      <c r="L6" s="3">
        <f t="shared" si="0"/>
        <v>9.345438093873284</v>
      </c>
    </row>
    <row r="7" spans="2:12" ht="12.75">
      <c r="B7" s="13" t="s">
        <v>424</v>
      </c>
      <c r="C7" s="18">
        <f>SUM('2002 20 COUNTY DEF NR SULFUR'!C10:C12,'2002 20 COUNTY DEF NR SULFUR'!C23,'2002 20 COUNTY DEF NR SULFUR'!C25,'2002 20 COUNTY DEF NR SULFUR'!C28:C29)</f>
        <v>15.68</v>
      </c>
      <c r="D7" s="17"/>
      <c r="E7" s="17"/>
      <c r="F7" s="17"/>
      <c r="H7" s="17"/>
      <c r="I7" s="231">
        <f>SUM('2008 20 COUNTY E10 DEF NR SULF.'!C10:C12,'2008 20 COUNTY E10 DEF NR SULF.'!C23,'2008 20 COUNTY E10 DEF NR SULF.'!C25,'2008 20 COUNTY E10 DEF NR SULF.'!C28:C29)</f>
        <v>12.69</v>
      </c>
      <c r="J7" s="18"/>
      <c r="K7" s="13"/>
      <c r="L7" s="3">
        <f t="shared" si="0"/>
        <v>2.99</v>
      </c>
    </row>
    <row r="8" spans="2:12" ht="12.75">
      <c r="B8" s="19" t="s">
        <v>425</v>
      </c>
      <c r="C8" s="14">
        <f>SUM('non-NONROAD_atl_20_counties'!C27:C29,'non-NONROAD_atl_20_counties'!C40,'non-NONROAD_atl_20_counties'!C42,'non-NONROAD_atl_20_counties'!C45:C46)</f>
        <v>0.20066749822000002</v>
      </c>
      <c r="D8" s="20"/>
      <c r="E8" s="20"/>
      <c r="F8" s="21"/>
      <c r="H8" s="20"/>
      <c r="I8" s="21">
        <f>SUM('non-NONROAD_atl_20_counties'!I27:I29,'non-NONROAD_atl_20_counties'!I40,'non-NONROAD_atl_20_counties'!I42,'non-NONROAD_atl_20_counties'!I45:I46)</f>
        <v>0.19764317092857145</v>
      </c>
      <c r="J8" s="14">
        <f>SUM('non-NONROAD_atl_20_counties'!J27:J29,'non-NONROAD_atl_20_counties'!J40,'non-NONROAD_atl_20_counties'!J42,'non-NONROAD_atl_20_counties'!J45:J46)</f>
        <v>0.19713911638000003</v>
      </c>
      <c r="K8" s="20"/>
      <c r="L8" s="3">
        <f t="shared" si="0"/>
        <v>0.003024327291428569</v>
      </c>
    </row>
    <row r="9" spans="3:12" ht="12.75">
      <c r="C9" s="22">
        <f>SUM(C3:C8)</f>
        <v>123.54912294977312</v>
      </c>
      <c r="D9" s="20"/>
      <c r="E9" s="20"/>
      <c r="F9" s="20"/>
      <c r="H9" s="20"/>
      <c r="I9" s="224">
        <f>SUM(I3:I8)</f>
        <v>109.73727234744113</v>
      </c>
      <c r="J9" s="225"/>
      <c r="K9" s="13"/>
      <c r="L9" s="3">
        <f t="shared" si="0"/>
        <v>13.811850602331987</v>
      </c>
    </row>
    <row r="10" spans="3:9" ht="12.75">
      <c r="C10" s="23"/>
      <c r="G10" s="3"/>
      <c r="I10" s="24"/>
    </row>
    <row r="12" spans="1:4" ht="12.75">
      <c r="A12" s="251" t="s">
        <v>294</v>
      </c>
      <c r="B12" s="197"/>
      <c r="C12" s="197"/>
      <c r="D12" s="159"/>
    </row>
    <row r="13" spans="2:10" ht="12.75">
      <c r="B13" s="3">
        <f>C9</f>
        <v>123.54912294977312</v>
      </c>
      <c r="J13" s="13" t="s">
        <v>31</v>
      </c>
    </row>
    <row r="14" spans="1:10" ht="12.75">
      <c r="A14" s="30"/>
      <c r="B14" s="28">
        <f>'2008_non-creditable_reductions'!D5</f>
        <v>9.588305297735886</v>
      </c>
      <c r="J14" s="13" t="s">
        <v>33</v>
      </c>
    </row>
    <row r="15" spans="2:12" ht="12.75">
      <c r="B15" s="3">
        <f>B13-B14</f>
        <v>113.96081765203724</v>
      </c>
      <c r="J15" s="13" t="s">
        <v>32</v>
      </c>
      <c r="L15" s="3">
        <f>B15-I9</f>
        <v>4.223545304596101</v>
      </c>
    </row>
    <row r="16" spans="2:10" ht="12.75">
      <c r="B16" s="28">
        <f>B15*0.15</f>
        <v>17.094122647805584</v>
      </c>
      <c r="J16" s="13" t="s">
        <v>34</v>
      </c>
    </row>
    <row r="17" spans="2:10" ht="12.75">
      <c r="B17" s="29">
        <f>B15-B16</f>
        <v>96.86669500423164</v>
      </c>
      <c r="J17" s="13" t="s">
        <v>35</v>
      </c>
    </row>
    <row r="19" ht="12.75">
      <c r="I19" s="29">
        <f>I9-B17</f>
        <v>12.87057734320949</v>
      </c>
    </row>
    <row r="22" spans="2:8" ht="12.75">
      <c r="B22" s="31" t="s">
        <v>315</v>
      </c>
      <c r="C22" s="31"/>
      <c r="D22" s="31"/>
      <c r="E22" s="31"/>
      <c r="F22" s="31"/>
      <c r="G22" s="31"/>
      <c r="H22" s="31"/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&amp;C&amp;A</oddHeader>
    <oddFooter>&amp;C&amp;F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B1:F25"/>
  <sheetViews>
    <sheetView workbookViewId="0" topLeftCell="A1">
      <selection activeCell="D23" sqref="D23"/>
    </sheetView>
  </sheetViews>
  <sheetFormatPr defaultColWidth="9.140625" defaultRowHeight="12.75"/>
  <cols>
    <col min="4" max="6" width="11.140625" style="0" bestFit="1" customWidth="1"/>
  </cols>
  <sheetData>
    <row r="1" spans="4:6" ht="12.75">
      <c r="D1" s="158" t="s">
        <v>331</v>
      </c>
      <c r="E1" s="197"/>
      <c r="F1" s="159"/>
    </row>
    <row r="2" spans="4:6" ht="12.75">
      <c r="D2" s="72"/>
      <c r="E2" s="73"/>
      <c r="F2" s="73"/>
    </row>
    <row r="3" spans="4:6" ht="12.75">
      <c r="D3" s="130" t="str">
        <f>'2002_20-county'!I3</f>
        <v>SO2_MASS</v>
      </c>
      <c r="E3" s="130" t="str">
        <f>'2002_20-county'!J3</f>
        <v>NOX_MASS</v>
      </c>
      <c r="F3" s="130" t="str">
        <f>'2002_20-county'!K3</f>
        <v>CO2_MASS</v>
      </c>
    </row>
    <row r="4" spans="2:3" ht="12.75">
      <c r="B4" s="99" t="s">
        <v>18</v>
      </c>
      <c r="C4" s="99">
        <v>13013</v>
      </c>
    </row>
    <row r="5" spans="2:6" ht="12.75">
      <c r="B5" s="99" t="s">
        <v>19</v>
      </c>
      <c r="C5" s="99">
        <v>13015</v>
      </c>
      <c r="D5" s="130">
        <f>SUM('2005_20-county'!I4:I7)</f>
        <v>54559.525</v>
      </c>
      <c r="E5" s="130">
        <f>SUM('2005_20-county'!J4:J7)</f>
        <v>1755.133</v>
      </c>
      <c r="F5" s="130">
        <f>SUM('2005_20-county'!K4:K7)</f>
        <v>6570659.275</v>
      </c>
    </row>
    <row r="6" spans="2:6" ht="12.75">
      <c r="B6" s="99" t="s">
        <v>20</v>
      </c>
      <c r="C6" s="99">
        <v>13045</v>
      </c>
      <c r="D6" s="130"/>
      <c r="E6" s="130"/>
      <c r="F6" s="130"/>
    </row>
    <row r="7" spans="2:6" ht="12.75">
      <c r="B7" s="98" t="s">
        <v>5</v>
      </c>
      <c r="C7" s="98">
        <v>13057</v>
      </c>
      <c r="D7" s="130"/>
      <c r="E7" s="130"/>
      <c r="F7" s="130"/>
    </row>
    <row r="8" spans="2:6" ht="12.75">
      <c r="B8" s="98" t="s">
        <v>6</v>
      </c>
      <c r="C8" s="98">
        <v>13063</v>
      </c>
      <c r="D8" s="130"/>
      <c r="E8" s="130"/>
      <c r="F8" s="130"/>
    </row>
    <row r="9" spans="2:6" ht="12.75">
      <c r="B9" s="98" t="s">
        <v>7</v>
      </c>
      <c r="C9" s="98">
        <v>13067</v>
      </c>
      <c r="D9" s="130">
        <f>SUM('2005_20-county'!I8:I9)</f>
        <v>7480.755</v>
      </c>
      <c r="E9" s="130">
        <f>SUM('2005_20-county'!J8:J9)</f>
        <v>1130.7359999999999</v>
      </c>
      <c r="F9" s="130">
        <f>SUM('2005_20-county'!K8:K9)</f>
        <v>1025934.6000000001</v>
      </c>
    </row>
    <row r="10" spans="2:6" ht="12.75">
      <c r="B10" s="98" t="s">
        <v>8</v>
      </c>
      <c r="C10" s="98">
        <v>13077</v>
      </c>
      <c r="D10" s="130">
        <f>SUM('2005_20-county'!I10:I16)</f>
        <v>19382.176</v>
      </c>
      <c r="E10" s="130">
        <f>SUM('2005_20-county'!J10:J16)</f>
        <v>3092.6330000000003</v>
      </c>
      <c r="F10" s="130">
        <f>SUM('2005_20-county'!K10:K16)</f>
        <v>2326536.05</v>
      </c>
    </row>
    <row r="11" spans="2:6" ht="12.75">
      <c r="B11" s="98" t="s">
        <v>9</v>
      </c>
      <c r="C11" s="98">
        <v>13089</v>
      </c>
      <c r="D11" s="130"/>
      <c r="E11" s="130"/>
      <c r="F11" s="130"/>
    </row>
    <row r="12" spans="2:6" ht="12.75">
      <c r="B12" s="98" t="s">
        <v>10</v>
      </c>
      <c r="C12" s="98">
        <v>13097</v>
      </c>
      <c r="D12" s="130"/>
      <c r="E12" s="130"/>
      <c r="F12" s="130"/>
    </row>
    <row r="13" spans="2:6" ht="12.75">
      <c r="B13" s="98" t="s">
        <v>11</v>
      </c>
      <c r="C13" s="98">
        <v>13113</v>
      </c>
      <c r="D13" s="130"/>
      <c r="E13" s="130"/>
      <c r="F13" s="130"/>
    </row>
    <row r="14" spans="2:6" ht="12.75">
      <c r="B14" s="98" t="s">
        <v>12</v>
      </c>
      <c r="C14" s="98">
        <v>13117</v>
      </c>
      <c r="D14" s="130"/>
      <c r="E14" s="130"/>
      <c r="F14" s="130"/>
    </row>
    <row r="15" spans="2:6" ht="12.75">
      <c r="B15" s="98" t="s">
        <v>13</v>
      </c>
      <c r="C15" s="98">
        <v>13121</v>
      </c>
      <c r="D15" s="130"/>
      <c r="E15" s="130"/>
      <c r="F15" s="130"/>
    </row>
    <row r="16" spans="2:6" ht="12.75">
      <c r="B16" s="98" t="s">
        <v>14</v>
      </c>
      <c r="C16" s="98">
        <v>13135</v>
      </c>
      <c r="D16" s="130"/>
      <c r="E16" s="130"/>
      <c r="F16" s="130"/>
    </row>
    <row r="17" spans="2:6" ht="12.75">
      <c r="B17" s="99" t="s">
        <v>21</v>
      </c>
      <c r="C17" s="99">
        <v>13139</v>
      </c>
      <c r="D17" s="130"/>
      <c r="E17" s="130"/>
      <c r="F17" s="130"/>
    </row>
    <row r="18" spans="2:6" ht="12.75">
      <c r="B18" s="98" t="s">
        <v>15</v>
      </c>
      <c r="C18" s="98">
        <v>13151</v>
      </c>
      <c r="D18" s="130"/>
      <c r="E18" s="130"/>
      <c r="F18" s="130"/>
    </row>
    <row r="19" spans="2:6" ht="12.75">
      <c r="B19" s="99" t="s">
        <v>22</v>
      </c>
      <c r="C19" s="99">
        <v>13217</v>
      </c>
      <c r="D19" s="130"/>
      <c r="E19" s="130"/>
      <c r="F19" s="130"/>
    </row>
    <row r="20" spans="2:6" ht="12.75">
      <c r="B20" s="98" t="s">
        <v>16</v>
      </c>
      <c r="C20" s="98">
        <v>13223</v>
      </c>
      <c r="D20" s="130"/>
      <c r="E20" s="130"/>
      <c r="F20" s="130"/>
    </row>
    <row r="21" spans="2:6" ht="12.75">
      <c r="B21" s="98" t="s">
        <v>17</v>
      </c>
      <c r="C21" s="98">
        <v>13247</v>
      </c>
      <c r="D21" s="130"/>
      <c r="E21" s="130"/>
      <c r="F21" s="130"/>
    </row>
    <row r="22" spans="2:6" ht="12.75">
      <c r="B22" s="99" t="s">
        <v>23</v>
      </c>
      <c r="C22" s="99">
        <v>13255</v>
      </c>
      <c r="D22" s="130"/>
      <c r="E22" s="130"/>
      <c r="F22" s="130"/>
    </row>
    <row r="23" spans="2:6" ht="12.75">
      <c r="B23" s="99" t="s">
        <v>24</v>
      </c>
      <c r="C23" s="99">
        <v>13297</v>
      </c>
      <c r="D23" s="130">
        <f>SUM('2005_20-county'!I17:I26)</f>
        <v>0.237</v>
      </c>
      <c r="E23" s="130">
        <f>SUM('2005_20-county'!J17:J26)</f>
        <v>15.794000000000002</v>
      </c>
      <c r="F23" s="130">
        <f>SUM('2005_20-county'!K17:K26)</f>
        <v>46967.125</v>
      </c>
    </row>
    <row r="25" spans="4:5" ht="12.75">
      <c r="D25" s="198" t="s">
        <v>332</v>
      </c>
      <c r="E25" s="199">
        <f>SUM(E5:E24)/92</f>
        <v>65.15539130434783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&amp;C&amp;F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B1:F25"/>
  <sheetViews>
    <sheetView workbookViewId="0" topLeftCell="A1">
      <selection activeCell="D23" sqref="D23"/>
    </sheetView>
  </sheetViews>
  <sheetFormatPr defaultColWidth="9.140625" defaultRowHeight="12.75"/>
  <cols>
    <col min="4" max="6" width="11.140625" style="0" bestFit="1" customWidth="1"/>
  </cols>
  <sheetData>
    <row r="1" spans="4:6" ht="12.75">
      <c r="D1" s="158" t="s">
        <v>331</v>
      </c>
      <c r="E1" s="197"/>
      <c r="F1" s="159"/>
    </row>
    <row r="2" spans="4:6" ht="12.75">
      <c r="D2" s="72"/>
      <c r="E2" s="73"/>
      <c r="F2" s="73"/>
    </row>
    <row r="3" spans="4:6" ht="12.75">
      <c r="D3" s="130" t="str">
        <f>'2002_20-county'!I3</f>
        <v>SO2_MASS</v>
      </c>
      <c r="E3" s="130" t="str">
        <f>'2002_20-county'!J3</f>
        <v>NOX_MASS</v>
      </c>
      <c r="F3" s="130" t="str">
        <f>'2002_20-county'!K3</f>
        <v>CO2_MASS</v>
      </c>
    </row>
    <row r="4" spans="2:3" ht="12.75">
      <c r="B4" s="99" t="s">
        <v>18</v>
      </c>
      <c r="C4" s="99">
        <v>13013</v>
      </c>
    </row>
    <row r="5" spans="2:6" ht="12.75">
      <c r="B5" s="99" t="s">
        <v>19</v>
      </c>
      <c r="C5" s="99">
        <v>13015</v>
      </c>
      <c r="D5" s="130">
        <f>SUM('2006_20-county'!I4:I7)</f>
        <v>57619.785</v>
      </c>
      <c r="E5" s="130">
        <f>SUM('2006_20-county'!J4:J7)</f>
        <v>1724.278</v>
      </c>
      <c r="F5" s="130">
        <f>SUM('2006_20-county'!K4:K7)</f>
        <v>6407319.05</v>
      </c>
    </row>
    <row r="6" spans="2:6" ht="12.75">
      <c r="B6" s="99" t="s">
        <v>20</v>
      </c>
      <c r="C6" s="99">
        <v>13045</v>
      </c>
      <c r="D6" s="130"/>
      <c r="E6" s="130"/>
      <c r="F6" s="130"/>
    </row>
    <row r="7" spans="2:6" ht="12.75">
      <c r="B7" s="98" t="s">
        <v>5</v>
      </c>
      <c r="C7" s="98">
        <v>13057</v>
      </c>
      <c r="D7" s="130"/>
      <c r="E7" s="130"/>
      <c r="F7" s="130"/>
    </row>
    <row r="8" spans="2:6" ht="12.75">
      <c r="B8" s="98" t="s">
        <v>6</v>
      </c>
      <c r="C8" s="98">
        <v>13063</v>
      </c>
      <c r="D8" s="130"/>
      <c r="E8" s="130"/>
      <c r="F8" s="130"/>
    </row>
    <row r="9" spans="2:6" ht="12.75">
      <c r="B9" s="98" t="s">
        <v>7</v>
      </c>
      <c r="C9" s="98">
        <v>13067</v>
      </c>
      <c r="D9" s="130">
        <f>SUM('2006_20-county'!I8:I9)</f>
        <v>7630.789000000001</v>
      </c>
      <c r="E9" s="130">
        <f>SUM('2006_20-county'!J8:J9)</f>
        <v>1038.1390000000001</v>
      </c>
      <c r="F9" s="130">
        <f>SUM('2006_20-county'!K8:K9)</f>
        <v>951982.1</v>
      </c>
    </row>
    <row r="10" spans="2:6" ht="12.75">
      <c r="B10" s="98" t="s">
        <v>8</v>
      </c>
      <c r="C10" s="98">
        <v>13077</v>
      </c>
      <c r="D10" s="130">
        <f>SUM('2006_20-county'!I10:I16)</f>
        <v>24276.243000000002</v>
      </c>
      <c r="E10" s="130">
        <f>SUM('2006_20-county'!J10:J16)</f>
        <v>3130.482</v>
      </c>
      <c r="F10" s="130">
        <f>SUM('2006_20-county'!K10:K16)</f>
        <v>2309011.65</v>
      </c>
    </row>
    <row r="11" spans="2:6" ht="12.75">
      <c r="B11" s="98" t="s">
        <v>9</v>
      </c>
      <c r="C11" s="98">
        <v>13089</v>
      </c>
      <c r="D11" s="130"/>
      <c r="E11" s="130"/>
      <c r="F11" s="130"/>
    </row>
    <row r="12" spans="2:6" ht="12.75">
      <c r="B12" s="98" t="s">
        <v>10</v>
      </c>
      <c r="C12" s="98">
        <v>13097</v>
      </c>
      <c r="D12" s="130"/>
      <c r="E12" s="130"/>
      <c r="F12" s="130"/>
    </row>
    <row r="13" spans="2:6" ht="12.75">
      <c r="B13" s="98" t="s">
        <v>11</v>
      </c>
      <c r="C13" s="98">
        <v>13113</v>
      </c>
      <c r="D13" s="130"/>
      <c r="E13" s="130"/>
      <c r="F13" s="130"/>
    </row>
    <row r="14" spans="2:6" ht="12.75">
      <c r="B14" s="98" t="s">
        <v>12</v>
      </c>
      <c r="C14" s="98">
        <v>13117</v>
      </c>
      <c r="D14" s="130"/>
      <c r="E14" s="130"/>
      <c r="F14" s="130"/>
    </row>
    <row r="15" spans="2:6" ht="12.75">
      <c r="B15" s="98" t="s">
        <v>13</v>
      </c>
      <c r="C15" s="98">
        <v>13121</v>
      </c>
      <c r="D15" s="130"/>
      <c r="E15" s="130"/>
      <c r="F15" s="130"/>
    </row>
    <row r="16" spans="2:6" ht="12.75">
      <c r="B16" s="98" t="s">
        <v>14</v>
      </c>
      <c r="C16" s="98">
        <v>13135</v>
      </c>
      <c r="D16" s="130"/>
      <c r="E16" s="130"/>
      <c r="F16" s="130"/>
    </row>
    <row r="17" spans="2:6" ht="12.75">
      <c r="B17" s="99" t="s">
        <v>21</v>
      </c>
      <c r="C17" s="99">
        <v>13139</v>
      </c>
      <c r="D17" s="130"/>
      <c r="E17" s="130"/>
      <c r="F17" s="130"/>
    </row>
    <row r="18" spans="2:6" ht="12.75">
      <c r="B18" s="98" t="s">
        <v>15</v>
      </c>
      <c r="C18" s="98">
        <v>13151</v>
      </c>
      <c r="D18" s="130"/>
      <c r="E18" s="130"/>
      <c r="F18" s="130"/>
    </row>
    <row r="19" spans="2:6" ht="12.75">
      <c r="B19" s="99" t="s">
        <v>22</v>
      </c>
      <c r="C19" s="99">
        <v>13217</v>
      </c>
      <c r="D19" s="130"/>
      <c r="E19" s="130"/>
      <c r="F19" s="130"/>
    </row>
    <row r="20" spans="2:6" ht="12.75">
      <c r="B20" s="98" t="s">
        <v>16</v>
      </c>
      <c r="C20" s="98">
        <v>13223</v>
      </c>
      <c r="D20" s="130"/>
      <c r="E20" s="130"/>
      <c r="F20" s="130"/>
    </row>
    <row r="21" spans="2:6" ht="12.75">
      <c r="B21" s="98" t="s">
        <v>17</v>
      </c>
      <c r="C21" s="98">
        <v>13247</v>
      </c>
      <c r="D21" s="130"/>
      <c r="E21" s="130"/>
      <c r="F21" s="130"/>
    </row>
    <row r="22" spans="2:6" ht="12.75">
      <c r="B22" s="99" t="s">
        <v>23</v>
      </c>
      <c r="C22" s="99">
        <v>13255</v>
      </c>
      <c r="D22" s="130"/>
      <c r="E22" s="130"/>
      <c r="F22" s="130"/>
    </row>
    <row r="23" spans="2:6" ht="12.75">
      <c r="B23" s="99" t="s">
        <v>24</v>
      </c>
      <c r="C23" s="99">
        <v>13297</v>
      </c>
      <c r="D23" s="130">
        <f>SUM('2006_20-county'!I17:I26)</f>
        <v>0.45999999999999996</v>
      </c>
      <c r="E23" s="130">
        <f>SUM('2006_20-county'!J17:J26)</f>
        <v>43.128</v>
      </c>
      <c r="F23" s="130">
        <f>SUM('2006_20-county'!K17:K26)</f>
        <v>90737</v>
      </c>
    </row>
    <row r="25" spans="4:5" ht="12.75">
      <c r="D25" s="198" t="s">
        <v>332</v>
      </c>
      <c r="E25" s="199">
        <f>SUM(E5:E24)/92</f>
        <v>64.52203260869565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&amp;C&amp;F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B1:F25"/>
  <sheetViews>
    <sheetView workbookViewId="0" topLeftCell="A1">
      <selection activeCell="D23" sqref="D23"/>
    </sheetView>
  </sheetViews>
  <sheetFormatPr defaultColWidth="9.140625" defaultRowHeight="12.75"/>
  <cols>
    <col min="4" max="6" width="11.140625" style="0" bestFit="1" customWidth="1"/>
  </cols>
  <sheetData>
    <row r="1" spans="4:6" ht="12.75">
      <c r="D1" s="158" t="s">
        <v>331</v>
      </c>
      <c r="E1" s="197"/>
      <c r="F1" s="159"/>
    </row>
    <row r="2" spans="4:6" ht="12.75">
      <c r="D2" s="72"/>
      <c r="E2" s="73"/>
      <c r="F2" s="73"/>
    </row>
    <row r="3" spans="4:6" ht="12.75">
      <c r="D3" s="130" t="str">
        <f>'2002_20-county'!I3</f>
        <v>SO2_MASS</v>
      </c>
      <c r="E3" s="130" t="str">
        <f>'2002_20-county'!J3</f>
        <v>NOX_MASS</v>
      </c>
      <c r="F3" s="130" t="str">
        <f>'2002_20-county'!K3</f>
        <v>CO2_MASS</v>
      </c>
    </row>
    <row r="4" spans="2:3" ht="12.75">
      <c r="B4" s="99" t="s">
        <v>18</v>
      </c>
      <c r="C4" s="99">
        <v>13013</v>
      </c>
    </row>
    <row r="5" spans="2:6" ht="12.75">
      <c r="B5" s="99" t="s">
        <v>19</v>
      </c>
      <c r="C5" s="99">
        <v>13015</v>
      </c>
      <c r="D5" s="130">
        <f>SUM('2007_20-county'!I4:I7)</f>
        <v>52169.835999999996</v>
      </c>
      <c r="E5" s="130">
        <f>SUM('2007_20-county'!J4:J7)</f>
        <v>1737.0320000000002</v>
      </c>
      <c r="F5" s="130">
        <f>SUM('2007_20-county'!K4:K7)</f>
        <v>6502872.475</v>
      </c>
    </row>
    <row r="6" spans="2:6" ht="12.75">
      <c r="B6" s="99" t="s">
        <v>20</v>
      </c>
      <c r="C6" s="99">
        <v>13045</v>
      </c>
      <c r="D6" s="130"/>
      <c r="E6" s="130"/>
      <c r="F6" s="130"/>
    </row>
    <row r="7" spans="2:6" ht="12.75">
      <c r="B7" s="98" t="s">
        <v>5</v>
      </c>
      <c r="C7" s="98">
        <v>13057</v>
      </c>
      <c r="D7" s="130"/>
      <c r="E7" s="130"/>
      <c r="F7" s="130"/>
    </row>
    <row r="8" spans="2:6" ht="12.75">
      <c r="B8" s="98" t="s">
        <v>6</v>
      </c>
      <c r="C8" s="98">
        <v>13063</v>
      </c>
      <c r="D8" s="130"/>
      <c r="E8" s="130"/>
      <c r="F8" s="130"/>
    </row>
    <row r="9" spans="2:6" ht="12.75">
      <c r="B9" s="98" t="s">
        <v>7</v>
      </c>
      <c r="C9" s="98">
        <v>13067</v>
      </c>
      <c r="D9" s="130">
        <f>SUM('2007_20-county'!I8:I9)</f>
        <v>7047.657</v>
      </c>
      <c r="E9" s="130">
        <f>SUM('2007_20-county'!J8:J9)</f>
        <v>1075.356</v>
      </c>
      <c r="F9" s="130">
        <f>SUM('2007_20-county'!K8:K9)</f>
        <v>973989.95</v>
      </c>
    </row>
    <row r="10" spans="2:6" ht="12.75">
      <c r="B10" s="98" t="s">
        <v>8</v>
      </c>
      <c r="C10" s="98">
        <v>13077</v>
      </c>
      <c r="D10" s="130">
        <f>SUM('2007_20-county'!I10:I16)</f>
        <v>22847.618000000002</v>
      </c>
      <c r="E10" s="130">
        <f>SUM('2007_20-county'!J10:J16)</f>
        <v>3084.774</v>
      </c>
      <c r="F10" s="130">
        <f>SUM('2007_20-county'!K10:K16)</f>
        <v>2282211.474</v>
      </c>
    </row>
    <row r="11" spans="2:6" ht="12.75">
      <c r="B11" s="98" t="s">
        <v>9</v>
      </c>
      <c r="C11" s="98">
        <v>13089</v>
      </c>
      <c r="D11" s="130"/>
      <c r="E11" s="130"/>
      <c r="F11" s="130"/>
    </row>
    <row r="12" spans="2:6" ht="12.75">
      <c r="B12" s="98" t="s">
        <v>10</v>
      </c>
      <c r="C12" s="98">
        <v>13097</v>
      </c>
      <c r="D12" s="130"/>
      <c r="E12" s="130"/>
      <c r="F12" s="130"/>
    </row>
    <row r="13" spans="2:6" ht="12.75">
      <c r="B13" s="98" t="s">
        <v>11</v>
      </c>
      <c r="C13" s="98">
        <v>13113</v>
      </c>
      <c r="D13" s="130"/>
      <c r="E13" s="130"/>
      <c r="F13" s="130"/>
    </row>
    <row r="14" spans="2:6" ht="12.75">
      <c r="B14" s="98" t="s">
        <v>12</v>
      </c>
      <c r="C14" s="98">
        <v>13117</v>
      </c>
      <c r="D14" s="130"/>
      <c r="E14" s="130"/>
      <c r="F14" s="130"/>
    </row>
    <row r="15" spans="2:6" ht="12.75">
      <c r="B15" s="98" t="s">
        <v>13</v>
      </c>
      <c r="C15" s="98">
        <v>13121</v>
      </c>
      <c r="D15" s="130"/>
      <c r="E15" s="130"/>
      <c r="F15" s="130"/>
    </row>
    <row r="16" spans="2:6" ht="12.75">
      <c r="B16" s="98" t="s">
        <v>14</v>
      </c>
      <c r="C16" s="98">
        <v>13135</v>
      </c>
      <c r="D16" s="130"/>
      <c r="E16" s="130"/>
      <c r="F16" s="130"/>
    </row>
    <row r="17" spans="2:6" ht="12.75">
      <c r="B17" s="99" t="s">
        <v>21</v>
      </c>
      <c r="C17" s="99">
        <v>13139</v>
      </c>
      <c r="D17" s="130"/>
      <c r="E17" s="130"/>
      <c r="F17" s="130"/>
    </row>
    <row r="18" spans="2:6" ht="12.75">
      <c r="B18" s="98" t="s">
        <v>15</v>
      </c>
      <c r="C18" s="98">
        <v>13151</v>
      </c>
      <c r="D18" s="130"/>
      <c r="E18" s="130"/>
      <c r="F18" s="130"/>
    </row>
    <row r="19" spans="2:6" ht="12.75">
      <c r="B19" s="99" t="s">
        <v>22</v>
      </c>
      <c r="C19" s="99">
        <v>13217</v>
      </c>
      <c r="D19" s="130"/>
      <c r="E19" s="130"/>
      <c r="F19" s="130"/>
    </row>
    <row r="20" spans="2:6" ht="12.75">
      <c r="B20" s="98" t="s">
        <v>16</v>
      </c>
      <c r="C20" s="98">
        <v>13223</v>
      </c>
      <c r="D20" s="130"/>
      <c r="E20" s="130"/>
      <c r="F20" s="130"/>
    </row>
    <row r="21" spans="2:6" ht="12.75">
      <c r="B21" s="98" t="s">
        <v>17</v>
      </c>
      <c r="C21" s="98">
        <v>13247</v>
      </c>
      <c r="D21" s="130"/>
      <c r="E21" s="130"/>
      <c r="F21" s="130"/>
    </row>
    <row r="22" spans="2:6" ht="12.75">
      <c r="B22" s="99" t="s">
        <v>23</v>
      </c>
      <c r="C22" s="99">
        <v>13255</v>
      </c>
      <c r="D22" s="130"/>
      <c r="E22" s="130"/>
      <c r="F22" s="130"/>
    </row>
    <row r="23" spans="2:6" ht="12.75">
      <c r="B23" s="99" t="s">
        <v>24</v>
      </c>
      <c r="C23" s="99">
        <v>13297</v>
      </c>
      <c r="D23" s="130">
        <f>SUM('2007_20-county'!I17:I26)</f>
        <v>0.473</v>
      </c>
      <c r="E23" s="130">
        <f>SUM('2007_20-county'!J17:J26)</f>
        <v>76.27000000000001</v>
      </c>
      <c r="F23" s="130">
        <f>SUM('2007_20-county'!K17:K26)</f>
        <v>93769.43599999999</v>
      </c>
    </row>
    <row r="25" spans="4:5" ht="12.75">
      <c r="D25" s="198" t="s">
        <v>332</v>
      </c>
      <c r="E25" s="199">
        <f>SUM(E5:E24)/92</f>
        <v>64.92860869565219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&amp;C&amp;F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B1:F25"/>
  <sheetViews>
    <sheetView workbookViewId="0" topLeftCell="A1">
      <selection activeCell="D23" sqref="D23"/>
    </sheetView>
  </sheetViews>
  <sheetFormatPr defaultColWidth="9.140625" defaultRowHeight="12.75"/>
  <cols>
    <col min="4" max="6" width="11.140625" style="0" bestFit="1" customWidth="1"/>
  </cols>
  <sheetData>
    <row r="1" spans="4:6" ht="12.75">
      <c r="D1" s="158" t="s">
        <v>331</v>
      </c>
      <c r="E1" s="197"/>
      <c r="F1" s="159"/>
    </row>
    <row r="2" spans="4:6" ht="12.75">
      <c r="D2" s="72"/>
      <c r="E2" s="73"/>
      <c r="F2" s="73"/>
    </row>
    <row r="3" spans="4:6" ht="12.75">
      <c r="D3" s="130" t="str">
        <f>'2002_20-county'!I3</f>
        <v>SO2_MASS</v>
      </c>
      <c r="E3" s="130" t="str">
        <f>'2002_20-county'!J3</f>
        <v>NOX_MASS</v>
      </c>
      <c r="F3" s="130" t="str">
        <f>'2002_20-county'!K3</f>
        <v>CO2_MASS</v>
      </c>
    </row>
    <row r="4" spans="2:3" ht="12.75">
      <c r="B4" s="99" t="s">
        <v>18</v>
      </c>
      <c r="C4" s="99">
        <v>13013</v>
      </c>
    </row>
    <row r="5" spans="2:6" ht="12.75">
      <c r="B5" s="99" t="s">
        <v>19</v>
      </c>
      <c r="C5" s="99">
        <v>13015</v>
      </c>
      <c r="D5" s="130">
        <f>SUM('2008_20-county'!I4:I9)</f>
        <v>43192.739</v>
      </c>
      <c r="E5" s="130">
        <f>SUM('2008_20-county'!J4:J9)</f>
        <v>1679.6960000000001</v>
      </c>
      <c r="F5" s="130">
        <f>SUM('2008_20-county'!K4:K9)</f>
        <v>6120397.475000001</v>
      </c>
    </row>
    <row r="6" spans="2:6" ht="12.75">
      <c r="B6" s="99" t="s">
        <v>20</v>
      </c>
      <c r="C6" s="99">
        <v>13045</v>
      </c>
      <c r="D6" s="130"/>
      <c r="E6" s="130"/>
      <c r="F6" s="130"/>
    </row>
    <row r="7" spans="2:6" ht="12.75">
      <c r="B7" s="98" t="s">
        <v>5</v>
      </c>
      <c r="C7" s="98">
        <v>13057</v>
      </c>
      <c r="D7" s="130"/>
      <c r="E7" s="130"/>
      <c r="F7" s="130"/>
    </row>
    <row r="8" spans="2:6" ht="12.75">
      <c r="B8" s="98" t="s">
        <v>6</v>
      </c>
      <c r="C8" s="98">
        <v>13063</v>
      </c>
      <c r="D8" s="130"/>
      <c r="E8" s="130"/>
      <c r="F8" s="130"/>
    </row>
    <row r="9" spans="2:6" ht="12.75">
      <c r="B9" s="98" t="s">
        <v>7</v>
      </c>
      <c r="C9" s="98">
        <v>13067</v>
      </c>
      <c r="D9" s="130">
        <f>SUM('2008_20-county'!I10:I13)</f>
        <v>0</v>
      </c>
      <c r="E9" s="130">
        <f>SUM('2008_20-county'!J10:J13)</f>
        <v>0.019</v>
      </c>
      <c r="F9" s="130">
        <f>SUM('2008_20-county'!K10:K13)</f>
        <v>0</v>
      </c>
    </row>
    <row r="10" spans="2:6" ht="12.75">
      <c r="B10" s="98" t="s">
        <v>8</v>
      </c>
      <c r="C10" s="98">
        <v>13077</v>
      </c>
      <c r="D10" s="130">
        <f>SUM('2008_20-county'!I16:I22)</f>
        <v>18672.523</v>
      </c>
      <c r="E10" s="130">
        <f>SUM('2008_20-county'!J16:J22)</f>
        <v>3057.0480000000002</v>
      </c>
      <c r="F10" s="130">
        <f>SUM('2008_20-county'!K16:K22)</f>
        <v>2305872.05</v>
      </c>
    </row>
    <row r="11" spans="2:6" ht="12.75">
      <c r="B11" s="98" t="s">
        <v>9</v>
      </c>
      <c r="C11" s="98">
        <v>13089</v>
      </c>
      <c r="D11" s="130"/>
      <c r="E11" s="130"/>
      <c r="F11" s="130"/>
    </row>
    <row r="12" spans="2:6" ht="12.75">
      <c r="B12" s="98" t="s">
        <v>10</v>
      </c>
      <c r="C12" s="98">
        <v>13097</v>
      </c>
      <c r="D12" s="130"/>
      <c r="E12" s="130"/>
      <c r="F12" s="130"/>
    </row>
    <row r="13" spans="2:6" ht="12.75">
      <c r="B13" s="98" t="s">
        <v>11</v>
      </c>
      <c r="C13" s="98">
        <v>13113</v>
      </c>
      <c r="D13" s="130"/>
      <c r="E13" s="130"/>
      <c r="F13" s="130"/>
    </row>
    <row r="14" spans="2:6" ht="12.75">
      <c r="B14" s="98" t="s">
        <v>12</v>
      </c>
      <c r="C14" s="98">
        <v>13117</v>
      </c>
      <c r="D14" s="130"/>
      <c r="E14" s="130"/>
      <c r="F14" s="130"/>
    </row>
    <row r="15" spans="2:6" ht="12.75">
      <c r="B15" s="98" t="s">
        <v>13</v>
      </c>
      <c r="C15" s="98">
        <v>13121</v>
      </c>
      <c r="D15" s="130"/>
      <c r="E15" s="130"/>
      <c r="F15" s="130"/>
    </row>
    <row r="16" spans="2:6" ht="12.75">
      <c r="B16" s="98" t="s">
        <v>14</v>
      </c>
      <c r="C16" s="98">
        <v>13135</v>
      </c>
      <c r="D16" s="130"/>
      <c r="E16" s="130"/>
      <c r="F16" s="130"/>
    </row>
    <row r="17" spans="2:6" ht="12.75">
      <c r="B17" s="99" t="s">
        <v>21</v>
      </c>
      <c r="C17" s="99">
        <v>13139</v>
      </c>
      <c r="D17" s="130"/>
      <c r="E17" s="130"/>
      <c r="F17" s="130"/>
    </row>
    <row r="18" spans="2:6" ht="12.75">
      <c r="B18" s="98" t="s">
        <v>15</v>
      </c>
      <c r="C18" s="98">
        <v>13151</v>
      </c>
      <c r="D18" s="130"/>
      <c r="E18" s="130"/>
      <c r="F18" s="130"/>
    </row>
    <row r="19" spans="2:6" ht="12.75">
      <c r="B19" s="99" t="s">
        <v>22</v>
      </c>
      <c r="C19" s="99">
        <v>13217</v>
      </c>
      <c r="D19" s="130"/>
      <c r="E19" s="130"/>
      <c r="F19" s="130"/>
    </row>
    <row r="20" spans="2:6" ht="12.75">
      <c r="B20" s="98" t="s">
        <v>16</v>
      </c>
      <c r="C20" s="98">
        <v>13223</v>
      </c>
      <c r="D20" s="130"/>
      <c r="E20" s="130"/>
      <c r="F20" s="130"/>
    </row>
    <row r="21" spans="2:6" ht="12.75">
      <c r="B21" s="98" t="s">
        <v>17</v>
      </c>
      <c r="C21" s="98">
        <v>13247</v>
      </c>
      <c r="D21" s="130"/>
      <c r="E21" s="130"/>
      <c r="F21" s="130"/>
    </row>
    <row r="22" spans="2:6" ht="12.75">
      <c r="B22" s="99" t="s">
        <v>23</v>
      </c>
      <c r="C22" s="99">
        <v>13255</v>
      </c>
      <c r="D22" s="130"/>
      <c r="E22" s="130"/>
      <c r="F22" s="130"/>
    </row>
    <row r="23" spans="2:6" ht="12.75">
      <c r="B23" s="99" t="s">
        <v>24</v>
      </c>
      <c r="C23" s="99">
        <v>13297</v>
      </c>
      <c r="D23" s="130">
        <f>SUM('2008_20-county'!I23:I32)</f>
        <v>0.057999999999999996</v>
      </c>
      <c r="E23" s="130">
        <f>SUM('2008_20-county'!J23:J32)</f>
        <v>13.046</v>
      </c>
      <c r="F23" s="130">
        <f>SUM('2008_20-county'!K23:K32)</f>
        <v>11782.492</v>
      </c>
    </row>
    <row r="25" spans="4:5" ht="12.75">
      <c r="D25" s="198" t="s">
        <v>332</v>
      </c>
      <c r="E25" s="199">
        <f>SUM(E5:E24)/92</f>
        <v>51.62835869565219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&amp;C&amp;F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T29"/>
  <sheetViews>
    <sheetView workbookViewId="0" topLeftCell="A1">
      <selection activeCell="A2" sqref="A2"/>
    </sheetView>
  </sheetViews>
  <sheetFormatPr defaultColWidth="9.140625" defaultRowHeight="12.75"/>
  <cols>
    <col min="1" max="1" width="6.8515625" style="0" customWidth="1"/>
    <col min="2" max="2" width="23.8515625" style="0" bestFit="1" customWidth="1"/>
    <col min="3" max="3" width="14.140625" style="0" customWidth="1"/>
    <col min="4" max="4" width="6.7109375" style="0" customWidth="1"/>
    <col min="5" max="5" width="9.8515625" style="0" customWidth="1"/>
    <col min="6" max="6" width="16.140625" style="0" customWidth="1"/>
    <col min="7" max="7" width="16.7109375" style="0" customWidth="1"/>
    <col min="8" max="8" width="14.28125" style="0" customWidth="1"/>
    <col min="9" max="10" width="11.140625" style="0" customWidth="1"/>
    <col min="11" max="11" width="12.00390625" style="0" customWidth="1"/>
    <col min="12" max="12" width="12.140625" style="0" customWidth="1"/>
    <col min="13" max="13" width="8.57421875" style="0" customWidth="1"/>
    <col min="14" max="14" width="19.7109375" style="0" customWidth="1"/>
    <col min="15" max="15" width="9.57421875" style="0" customWidth="1"/>
    <col min="16" max="16" width="11.421875" style="0" bestFit="1" customWidth="1"/>
    <col min="17" max="17" width="17.421875" style="0" bestFit="1" customWidth="1"/>
    <col min="18" max="18" width="20.00390625" style="0" bestFit="1" customWidth="1"/>
    <col min="19" max="19" width="67.140625" style="0" bestFit="1" customWidth="1"/>
    <col min="20" max="20" width="21.8515625" style="0" customWidth="1"/>
    <col min="21" max="21" width="21.8515625" style="0" bestFit="1" customWidth="1"/>
  </cols>
  <sheetData>
    <row r="1" ht="12.75">
      <c r="A1" s="160" t="s">
        <v>333</v>
      </c>
    </row>
    <row r="2" spans="1:9" ht="12.75">
      <c r="A2" s="15" t="s">
        <v>334</v>
      </c>
      <c r="B2" s="304" t="str">
        <f>HYPERLINK("http://camddataandmaps.epa.gov/gdm/index.cfm?fuseaction=emissions.wizard")</f>
        <v>http://camddataandmaps.epa.gov/gdm/index.cfm?fuseaction=emissions.wizard</v>
      </c>
      <c r="C2" s="305"/>
      <c r="D2" s="305"/>
      <c r="E2" s="305"/>
      <c r="F2" s="305"/>
      <c r="G2" s="195"/>
      <c r="H2" s="195"/>
      <c r="I2" s="195"/>
    </row>
    <row r="3" spans="1:20" ht="12.75">
      <c r="A3" s="1" t="s">
        <v>316</v>
      </c>
      <c r="B3" s="1" t="s">
        <v>317</v>
      </c>
      <c r="C3" s="1" t="s">
        <v>318</v>
      </c>
      <c r="D3" s="1" t="s">
        <v>319</v>
      </c>
      <c r="E3" s="1" t="s">
        <v>320</v>
      </c>
      <c r="F3" s="1" t="s">
        <v>335</v>
      </c>
      <c r="G3" s="1" t="s">
        <v>336</v>
      </c>
      <c r="H3" s="1" t="s">
        <v>337</v>
      </c>
      <c r="I3" s="1" t="s">
        <v>338</v>
      </c>
      <c r="J3" s="1" t="s">
        <v>339</v>
      </c>
      <c r="K3" s="1" t="s">
        <v>340</v>
      </c>
      <c r="L3" s="1" t="s">
        <v>341</v>
      </c>
      <c r="M3" s="1" t="s">
        <v>342</v>
      </c>
      <c r="N3" s="1" t="s">
        <v>343</v>
      </c>
      <c r="O3" s="1" t="s">
        <v>344</v>
      </c>
      <c r="P3" s="1" t="s">
        <v>345</v>
      </c>
      <c r="Q3" s="1" t="s">
        <v>346</v>
      </c>
      <c r="R3" s="1" t="s">
        <v>347</v>
      </c>
      <c r="S3" s="1" t="s">
        <v>348</v>
      </c>
      <c r="T3" s="1" t="s">
        <v>349</v>
      </c>
    </row>
    <row r="4" spans="1:20" ht="12.75">
      <c r="A4" s="200" t="s">
        <v>350</v>
      </c>
      <c r="B4" s="200" t="s">
        <v>327</v>
      </c>
      <c r="C4" s="200" t="s">
        <v>351</v>
      </c>
      <c r="D4" s="200" t="s">
        <v>352</v>
      </c>
      <c r="E4" s="201">
        <v>2002</v>
      </c>
      <c r="F4" s="200" t="s">
        <v>353</v>
      </c>
      <c r="G4" s="200" t="s">
        <v>354</v>
      </c>
      <c r="H4" s="201">
        <v>2205.25</v>
      </c>
      <c r="I4" s="201">
        <v>10045.084</v>
      </c>
      <c r="J4" s="201">
        <v>638.049</v>
      </c>
      <c r="K4" s="201">
        <v>1387022.45</v>
      </c>
      <c r="L4" s="201">
        <v>13518738</v>
      </c>
      <c r="M4" s="200" t="s">
        <v>19</v>
      </c>
      <c r="N4" s="200" t="s">
        <v>355</v>
      </c>
      <c r="O4" s="201">
        <v>34.1256</v>
      </c>
      <c r="P4" s="201">
        <v>-84.9192</v>
      </c>
      <c r="Q4" s="200" t="s">
        <v>356</v>
      </c>
      <c r="R4" s="200" t="s">
        <v>353</v>
      </c>
      <c r="S4" s="200" t="s">
        <v>357</v>
      </c>
      <c r="T4" s="200" t="s">
        <v>358</v>
      </c>
    </row>
    <row r="5" spans="1:20" ht="12.75">
      <c r="A5" s="200" t="s">
        <v>350</v>
      </c>
      <c r="B5" s="200" t="s">
        <v>327</v>
      </c>
      <c r="C5" s="200" t="s">
        <v>351</v>
      </c>
      <c r="D5" s="200" t="s">
        <v>359</v>
      </c>
      <c r="E5" s="201">
        <v>2002</v>
      </c>
      <c r="F5" s="200" t="s">
        <v>353</v>
      </c>
      <c r="G5" s="200" t="s">
        <v>354</v>
      </c>
      <c r="H5" s="201">
        <v>2166.25</v>
      </c>
      <c r="I5" s="201">
        <v>10240.977</v>
      </c>
      <c r="J5" s="201">
        <v>578.14</v>
      </c>
      <c r="K5" s="201">
        <v>1389689.1</v>
      </c>
      <c r="L5" s="201">
        <v>13544741</v>
      </c>
      <c r="M5" s="200" t="s">
        <v>19</v>
      </c>
      <c r="N5" s="200" t="s">
        <v>355</v>
      </c>
      <c r="O5" s="201">
        <v>34.1256</v>
      </c>
      <c r="P5" s="201">
        <v>-84.9192</v>
      </c>
      <c r="Q5" s="200" t="s">
        <v>356</v>
      </c>
      <c r="R5" s="200" t="s">
        <v>353</v>
      </c>
      <c r="S5" s="200" t="s">
        <v>357</v>
      </c>
      <c r="T5" s="200" t="s">
        <v>358</v>
      </c>
    </row>
    <row r="6" spans="1:20" ht="12.75">
      <c r="A6" s="200" t="s">
        <v>350</v>
      </c>
      <c r="B6" s="200" t="s">
        <v>327</v>
      </c>
      <c r="C6" s="200" t="s">
        <v>351</v>
      </c>
      <c r="D6" s="200" t="s">
        <v>360</v>
      </c>
      <c r="E6" s="201">
        <v>2002</v>
      </c>
      <c r="F6" s="200" t="s">
        <v>353</v>
      </c>
      <c r="G6" s="200" t="s">
        <v>354</v>
      </c>
      <c r="H6" s="201">
        <v>2051</v>
      </c>
      <c r="I6" s="201">
        <v>11856.029</v>
      </c>
      <c r="J6" s="201">
        <v>3381.152</v>
      </c>
      <c r="K6" s="201">
        <v>1647215.925</v>
      </c>
      <c r="L6" s="201">
        <v>16054732</v>
      </c>
      <c r="M6" s="200" t="s">
        <v>19</v>
      </c>
      <c r="N6" s="200" t="s">
        <v>355</v>
      </c>
      <c r="O6" s="201">
        <v>34.1256</v>
      </c>
      <c r="P6" s="201">
        <v>-84.9192</v>
      </c>
      <c r="Q6" s="200" t="s">
        <v>356</v>
      </c>
      <c r="R6" s="200" t="s">
        <v>353</v>
      </c>
      <c r="S6" s="200" t="s">
        <v>361</v>
      </c>
      <c r="T6" s="200" t="s">
        <v>358</v>
      </c>
    </row>
    <row r="7" spans="1:20" ht="12.75">
      <c r="A7" s="200" t="s">
        <v>350</v>
      </c>
      <c r="B7" s="200" t="s">
        <v>327</v>
      </c>
      <c r="C7" s="200" t="s">
        <v>351</v>
      </c>
      <c r="D7" s="200" t="s">
        <v>362</v>
      </c>
      <c r="E7" s="201">
        <v>2002</v>
      </c>
      <c r="F7" s="200" t="s">
        <v>353</v>
      </c>
      <c r="G7" s="200" t="s">
        <v>354</v>
      </c>
      <c r="H7" s="201">
        <v>2205.25</v>
      </c>
      <c r="I7" s="201">
        <v>13057.828</v>
      </c>
      <c r="J7" s="201">
        <v>3757.751</v>
      </c>
      <c r="K7" s="201">
        <v>1835837.425</v>
      </c>
      <c r="L7" s="201">
        <v>17893176</v>
      </c>
      <c r="M7" s="200" t="s">
        <v>19</v>
      </c>
      <c r="N7" s="200" t="s">
        <v>355</v>
      </c>
      <c r="O7" s="201">
        <v>34.1256</v>
      </c>
      <c r="P7" s="201">
        <v>-84.9192</v>
      </c>
      <c r="Q7" s="200" t="s">
        <v>356</v>
      </c>
      <c r="R7" s="200" t="s">
        <v>353</v>
      </c>
      <c r="S7" s="200" t="s">
        <v>361</v>
      </c>
      <c r="T7" s="200" t="s">
        <v>358</v>
      </c>
    </row>
    <row r="8" spans="1:20" ht="12.75">
      <c r="A8" s="200" t="s">
        <v>350</v>
      </c>
      <c r="B8" s="200" t="s">
        <v>57</v>
      </c>
      <c r="C8" s="200" t="s">
        <v>363</v>
      </c>
      <c r="D8" s="200" t="s">
        <v>364</v>
      </c>
      <c r="E8" s="201">
        <v>2002</v>
      </c>
      <c r="F8" s="200" t="s">
        <v>353</v>
      </c>
      <c r="G8" s="200" t="s">
        <v>354</v>
      </c>
      <c r="H8" s="201" t="s">
        <v>353</v>
      </c>
      <c r="I8" s="201" t="s">
        <v>353</v>
      </c>
      <c r="J8" s="201" t="s">
        <v>353</v>
      </c>
      <c r="K8" s="201" t="s">
        <v>353</v>
      </c>
      <c r="L8" s="201" t="s">
        <v>353</v>
      </c>
      <c r="M8" s="200" t="s">
        <v>7</v>
      </c>
      <c r="N8" s="200" t="s">
        <v>355</v>
      </c>
      <c r="O8" s="201">
        <v>33.8244</v>
      </c>
      <c r="P8" s="201">
        <v>-84.475</v>
      </c>
      <c r="Q8" s="200" t="s">
        <v>356</v>
      </c>
      <c r="R8" s="200" t="s">
        <v>353</v>
      </c>
      <c r="S8" s="200" t="s">
        <v>353</v>
      </c>
      <c r="T8" s="200" t="s">
        <v>353</v>
      </c>
    </row>
    <row r="9" spans="1:20" ht="12.75">
      <c r="A9" s="200" t="s">
        <v>350</v>
      </c>
      <c r="B9" s="200" t="s">
        <v>57</v>
      </c>
      <c r="C9" s="200" t="s">
        <v>363</v>
      </c>
      <c r="D9" s="200" t="s">
        <v>365</v>
      </c>
      <c r="E9" s="201">
        <v>2002</v>
      </c>
      <c r="F9" s="200" t="s">
        <v>353</v>
      </c>
      <c r="G9" s="200" t="s">
        <v>354</v>
      </c>
      <c r="H9" s="201" t="s">
        <v>353</v>
      </c>
      <c r="I9" s="201" t="s">
        <v>353</v>
      </c>
      <c r="J9" s="201" t="s">
        <v>353</v>
      </c>
      <c r="K9" s="201" t="s">
        <v>353</v>
      </c>
      <c r="L9" s="201" t="s">
        <v>353</v>
      </c>
      <c r="M9" s="200" t="s">
        <v>7</v>
      </c>
      <c r="N9" s="200" t="s">
        <v>355</v>
      </c>
      <c r="O9" s="201">
        <v>33.8244</v>
      </c>
      <c r="P9" s="201">
        <v>-84.475</v>
      </c>
      <c r="Q9" s="200" t="s">
        <v>356</v>
      </c>
      <c r="R9" s="200" t="s">
        <v>353</v>
      </c>
      <c r="S9" s="200" t="s">
        <v>353</v>
      </c>
      <c r="T9" s="200" t="s">
        <v>353</v>
      </c>
    </row>
    <row r="10" spans="1:20" ht="12.75">
      <c r="A10" s="200" t="s">
        <v>350</v>
      </c>
      <c r="B10" s="200" t="s">
        <v>57</v>
      </c>
      <c r="C10" s="200" t="s">
        <v>363</v>
      </c>
      <c r="D10" s="200" t="s">
        <v>366</v>
      </c>
      <c r="E10" s="201">
        <v>2002</v>
      </c>
      <c r="F10" s="200" t="s">
        <v>353</v>
      </c>
      <c r="G10" s="200" t="s">
        <v>354</v>
      </c>
      <c r="H10" s="201" t="s">
        <v>353</v>
      </c>
      <c r="I10" s="201" t="s">
        <v>353</v>
      </c>
      <c r="J10" s="201" t="s">
        <v>353</v>
      </c>
      <c r="K10" s="201" t="s">
        <v>353</v>
      </c>
      <c r="L10" s="201" t="s">
        <v>353</v>
      </c>
      <c r="M10" s="200" t="s">
        <v>7</v>
      </c>
      <c r="N10" s="200" t="s">
        <v>355</v>
      </c>
      <c r="O10" s="201">
        <v>33.8244</v>
      </c>
      <c r="P10" s="201">
        <v>-84.475</v>
      </c>
      <c r="Q10" s="200" t="s">
        <v>356</v>
      </c>
      <c r="R10" s="200" t="s">
        <v>353</v>
      </c>
      <c r="S10" s="200" t="s">
        <v>353</v>
      </c>
      <c r="T10" s="200" t="s">
        <v>353</v>
      </c>
    </row>
    <row r="11" spans="1:20" ht="12.75">
      <c r="A11" s="200" t="s">
        <v>350</v>
      </c>
      <c r="B11" s="200" t="s">
        <v>325</v>
      </c>
      <c r="C11" s="200" t="s">
        <v>367</v>
      </c>
      <c r="D11" s="200" t="s">
        <v>368</v>
      </c>
      <c r="E11" s="201">
        <v>2002</v>
      </c>
      <c r="F11" s="200" t="s">
        <v>369</v>
      </c>
      <c r="G11" s="200" t="s">
        <v>354</v>
      </c>
      <c r="H11" s="201">
        <v>2136.25</v>
      </c>
      <c r="I11" s="201">
        <v>4190.696</v>
      </c>
      <c r="J11" s="201">
        <v>618.243</v>
      </c>
      <c r="K11" s="201">
        <v>484686.135</v>
      </c>
      <c r="L11" s="201">
        <v>4837028</v>
      </c>
      <c r="M11" s="200" t="s">
        <v>7</v>
      </c>
      <c r="N11" s="200" t="s">
        <v>355</v>
      </c>
      <c r="O11" s="201">
        <v>33.8244</v>
      </c>
      <c r="P11" s="201">
        <v>-84.475</v>
      </c>
      <c r="Q11" s="200" t="s">
        <v>356</v>
      </c>
      <c r="R11" s="200" t="s">
        <v>353</v>
      </c>
      <c r="S11" s="200" t="s">
        <v>370</v>
      </c>
      <c r="T11" s="200" t="s">
        <v>358</v>
      </c>
    </row>
    <row r="12" spans="1:20" ht="12.75">
      <c r="A12" s="200" t="s">
        <v>350</v>
      </c>
      <c r="B12" s="200" t="s">
        <v>325</v>
      </c>
      <c r="C12" s="200" t="s">
        <v>367</v>
      </c>
      <c r="D12" s="200" t="s">
        <v>371</v>
      </c>
      <c r="E12" s="201">
        <v>2002</v>
      </c>
      <c r="F12" s="200" t="s">
        <v>369</v>
      </c>
      <c r="G12" s="200" t="s">
        <v>354</v>
      </c>
      <c r="H12" s="201">
        <v>2146.25</v>
      </c>
      <c r="I12" s="201">
        <v>4278.64</v>
      </c>
      <c r="J12" s="201">
        <v>621.306</v>
      </c>
      <c r="K12" s="201">
        <v>493213.39</v>
      </c>
      <c r="L12" s="201">
        <v>4917743</v>
      </c>
      <c r="M12" s="200" t="s">
        <v>7</v>
      </c>
      <c r="N12" s="200" t="s">
        <v>355</v>
      </c>
      <c r="O12" s="201">
        <v>33.8244</v>
      </c>
      <c r="P12" s="201">
        <v>-84.475</v>
      </c>
      <c r="Q12" s="200" t="s">
        <v>356</v>
      </c>
      <c r="R12" s="200" t="s">
        <v>353</v>
      </c>
      <c r="S12" s="200" t="s">
        <v>370</v>
      </c>
      <c r="T12" s="200" t="s">
        <v>358</v>
      </c>
    </row>
    <row r="13" spans="1:20" ht="12.75">
      <c r="A13" s="200" t="s">
        <v>350</v>
      </c>
      <c r="B13" s="200" t="s">
        <v>326</v>
      </c>
      <c r="C13" s="200" t="s">
        <v>372</v>
      </c>
      <c r="D13" s="200" t="s">
        <v>373</v>
      </c>
      <c r="E13" s="201">
        <v>2002</v>
      </c>
      <c r="F13" s="200" t="s">
        <v>353</v>
      </c>
      <c r="G13" s="200" t="s">
        <v>354</v>
      </c>
      <c r="H13" s="201">
        <v>1892.25</v>
      </c>
      <c r="I13" s="201">
        <v>58.792</v>
      </c>
      <c r="J13" s="201">
        <v>225.04</v>
      </c>
      <c r="K13" s="201">
        <v>134528.45</v>
      </c>
      <c r="L13" s="201">
        <v>1311205</v>
      </c>
      <c r="M13" s="200" t="s">
        <v>8</v>
      </c>
      <c r="N13" s="200" t="s">
        <v>355</v>
      </c>
      <c r="O13" s="201">
        <v>33.4622</v>
      </c>
      <c r="P13" s="201">
        <v>-84.8986</v>
      </c>
      <c r="Q13" s="200" t="s">
        <v>356</v>
      </c>
      <c r="R13" s="200" t="s">
        <v>374</v>
      </c>
      <c r="S13" s="200" t="s">
        <v>375</v>
      </c>
      <c r="T13" s="200" t="s">
        <v>358</v>
      </c>
    </row>
    <row r="14" spans="1:20" ht="12.75">
      <c r="A14" s="200" t="s">
        <v>350</v>
      </c>
      <c r="B14" s="200" t="s">
        <v>326</v>
      </c>
      <c r="C14" s="200" t="s">
        <v>372</v>
      </c>
      <c r="D14" s="200" t="s">
        <v>376</v>
      </c>
      <c r="E14" s="201">
        <v>2002</v>
      </c>
      <c r="F14" s="200" t="s">
        <v>369</v>
      </c>
      <c r="G14" s="200" t="s">
        <v>354</v>
      </c>
      <c r="H14" s="201">
        <v>1764.25</v>
      </c>
      <c r="I14" s="201">
        <v>894.898</v>
      </c>
      <c r="J14" s="201">
        <v>194.755</v>
      </c>
      <c r="K14" s="201">
        <v>119984.779</v>
      </c>
      <c r="L14" s="201">
        <v>1169454</v>
      </c>
      <c r="M14" s="200" t="s">
        <v>8</v>
      </c>
      <c r="N14" s="200" t="s">
        <v>355</v>
      </c>
      <c r="O14" s="201">
        <v>33.4622</v>
      </c>
      <c r="P14" s="201">
        <v>-84.8986</v>
      </c>
      <c r="Q14" s="200" t="s">
        <v>356</v>
      </c>
      <c r="R14" s="200" t="s">
        <v>353</v>
      </c>
      <c r="S14" s="200" t="s">
        <v>375</v>
      </c>
      <c r="T14" s="200" t="s">
        <v>358</v>
      </c>
    </row>
    <row r="15" spans="1:20" ht="12.75">
      <c r="A15" s="200" t="s">
        <v>350</v>
      </c>
      <c r="B15" s="200" t="s">
        <v>326</v>
      </c>
      <c r="C15" s="200" t="s">
        <v>372</v>
      </c>
      <c r="D15" s="200" t="s">
        <v>377</v>
      </c>
      <c r="E15" s="201">
        <v>2002</v>
      </c>
      <c r="F15" s="200" t="s">
        <v>369</v>
      </c>
      <c r="G15" s="200" t="s">
        <v>354</v>
      </c>
      <c r="H15" s="201">
        <v>1212.5</v>
      </c>
      <c r="I15" s="201">
        <v>546.261</v>
      </c>
      <c r="J15" s="201">
        <v>129.975</v>
      </c>
      <c r="K15" s="201">
        <v>77794.271</v>
      </c>
      <c r="L15" s="201">
        <v>758235</v>
      </c>
      <c r="M15" s="200" t="s">
        <v>8</v>
      </c>
      <c r="N15" s="200" t="s">
        <v>355</v>
      </c>
      <c r="O15" s="201">
        <v>33.4622</v>
      </c>
      <c r="P15" s="201">
        <v>-84.8986</v>
      </c>
      <c r="Q15" s="200" t="s">
        <v>356</v>
      </c>
      <c r="R15" s="200" t="s">
        <v>353</v>
      </c>
      <c r="S15" s="200" t="s">
        <v>375</v>
      </c>
      <c r="T15" s="200" t="s">
        <v>358</v>
      </c>
    </row>
    <row r="16" spans="1:20" ht="12.75">
      <c r="A16" s="200" t="s">
        <v>350</v>
      </c>
      <c r="B16" s="200" t="s">
        <v>326</v>
      </c>
      <c r="C16" s="200" t="s">
        <v>372</v>
      </c>
      <c r="D16" s="200" t="s">
        <v>378</v>
      </c>
      <c r="E16" s="201">
        <v>2002</v>
      </c>
      <c r="F16" s="200" t="s">
        <v>379</v>
      </c>
      <c r="G16" s="200" t="s">
        <v>354</v>
      </c>
      <c r="H16" s="201">
        <v>456.5</v>
      </c>
      <c r="I16" s="201">
        <v>261.017</v>
      </c>
      <c r="J16" s="201">
        <v>56.361</v>
      </c>
      <c r="K16" s="201">
        <v>36929.173</v>
      </c>
      <c r="L16" s="201">
        <v>359932</v>
      </c>
      <c r="M16" s="200" t="s">
        <v>8</v>
      </c>
      <c r="N16" s="200" t="s">
        <v>355</v>
      </c>
      <c r="O16" s="201">
        <v>33.4622</v>
      </c>
      <c r="P16" s="201">
        <v>-84.8986</v>
      </c>
      <c r="Q16" s="200" t="s">
        <v>356</v>
      </c>
      <c r="R16" s="200" t="s">
        <v>353</v>
      </c>
      <c r="S16" s="200" t="s">
        <v>380</v>
      </c>
      <c r="T16" s="200" t="s">
        <v>358</v>
      </c>
    </row>
    <row r="17" spans="1:20" ht="12.75">
      <c r="A17" s="200" t="s">
        <v>350</v>
      </c>
      <c r="B17" s="200" t="s">
        <v>326</v>
      </c>
      <c r="C17" s="200" t="s">
        <v>372</v>
      </c>
      <c r="D17" s="200" t="s">
        <v>381</v>
      </c>
      <c r="E17" s="201">
        <v>2002</v>
      </c>
      <c r="F17" s="200" t="s">
        <v>379</v>
      </c>
      <c r="G17" s="200" t="s">
        <v>354</v>
      </c>
      <c r="H17" s="201">
        <v>618.25</v>
      </c>
      <c r="I17" s="201">
        <v>381.475</v>
      </c>
      <c r="J17" s="201">
        <v>80.797</v>
      </c>
      <c r="K17" s="201">
        <v>53352.227</v>
      </c>
      <c r="L17" s="201">
        <v>520003</v>
      </c>
      <c r="M17" s="200" t="s">
        <v>8</v>
      </c>
      <c r="N17" s="200" t="s">
        <v>355</v>
      </c>
      <c r="O17" s="201">
        <v>33.4622</v>
      </c>
      <c r="P17" s="201">
        <v>-84.8986</v>
      </c>
      <c r="Q17" s="200" t="s">
        <v>356</v>
      </c>
      <c r="R17" s="200" t="s">
        <v>353</v>
      </c>
      <c r="S17" s="200" t="s">
        <v>380</v>
      </c>
      <c r="T17" s="200" t="s">
        <v>358</v>
      </c>
    </row>
    <row r="18" spans="1:20" ht="12.75">
      <c r="A18" s="200" t="s">
        <v>350</v>
      </c>
      <c r="B18" s="200" t="s">
        <v>326</v>
      </c>
      <c r="C18" s="200" t="s">
        <v>372</v>
      </c>
      <c r="D18" s="200" t="s">
        <v>382</v>
      </c>
      <c r="E18" s="201">
        <v>2002</v>
      </c>
      <c r="F18" s="200" t="s">
        <v>353</v>
      </c>
      <c r="G18" s="200" t="s">
        <v>354</v>
      </c>
      <c r="H18" s="201">
        <v>2154.25</v>
      </c>
      <c r="I18" s="201">
        <v>4154.5</v>
      </c>
      <c r="J18" s="201">
        <v>633.642</v>
      </c>
      <c r="K18" s="201">
        <v>547416.475</v>
      </c>
      <c r="L18" s="201">
        <v>5335459</v>
      </c>
      <c r="M18" s="200" t="s">
        <v>8</v>
      </c>
      <c r="N18" s="200" t="s">
        <v>355</v>
      </c>
      <c r="O18" s="201">
        <v>33.4622</v>
      </c>
      <c r="P18" s="201">
        <v>-84.8986</v>
      </c>
      <c r="Q18" s="200" t="s">
        <v>356</v>
      </c>
      <c r="R18" s="200" t="s">
        <v>353</v>
      </c>
      <c r="S18" s="200" t="s">
        <v>370</v>
      </c>
      <c r="T18" s="200" t="s">
        <v>358</v>
      </c>
    </row>
    <row r="19" spans="1:20" ht="12.75">
      <c r="A19" s="200" t="s">
        <v>350</v>
      </c>
      <c r="B19" s="200" t="s">
        <v>326</v>
      </c>
      <c r="C19" s="200" t="s">
        <v>372</v>
      </c>
      <c r="D19" s="200" t="s">
        <v>383</v>
      </c>
      <c r="E19" s="201">
        <v>2002</v>
      </c>
      <c r="F19" s="200" t="s">
        <v>353</v>
      </c>
      <c r="G19" s="200" t="s">
        <v>354</v>
      </c>
      <c r="H19" s="201">
        <v>2154.25</v>
      </c>
      <c r="I19" s="201">
        <v>4188.395</v>
      </c>
      <c r="J19" s="201">
        <v>619.352</v>
      </c>
      <c r="K19" s="201">
        <v>544361.425</v>
      </c>
      <c r="L19" s="201">
        <v>5305696</v>
      </c>
      <c r="M19" s="200" t="s">
        <v>8</v>
      </c>
      <c r="N19" s="200" t="s">
        <v>355</v>
      </c>
      <c r="O19" s="201">
        <v>33.4622</v>
      </c>
      <c r="P19" s="201">
        <v>-84.8986</v>
      </c>
      <c r="Q19" s="200" t="s">
        <v>356</v>
      </c>
      <c r="R19" s="200" t="s">
        <v>353</v>
      </c>
      <c r="S19" s="200" t="s">
        <v>370</v>
      </c>
      <c r="T19" s="200" t="s">
        <v>358</v>
      </c>
    </row>
    <row r="20" spans="1:20" ht="12.75">
      <c r="A20" s="200" t="s">
        <v>350</v>
      </c>
      <c r="B20" s="200" t="s">
        <v>384</v>
      </c>
      <c r="C20" s="200" t="s">
        <v>385</v>
      </c>
      <c r="D20" s="200" t="s">
        <v>386</v>
      </c>
      <c r="E20" s="201">
        <v>2002</v>
      </c>
      <c r="F20" s="200" t="s">
        <v>353</v>
      </c>
      <c r="G20" s="200" t="s">
        <v>354</v>
      </c>
      <c r="H20" s="201">
        <v>505</v>
      </c>
      <c r="I20" s="201">
        <v>0.111</v>
      </c>
      <c r="J20" s="201">
        <v>10.908</v>
      </c>
      <c r="K20" s="201">
        <v>21871.75</v>
      </c>
      <c r="L20" s="201">
        <v>368037</v>
      </c>
      <c r="M20" s="200" t="s">
        <v>24</v>
      </c>
      <c r="N20" s="200" t="s">
        <v>387</v>
      </c>
      <c r="O20" s="201">
        <v>33.8375</v>
      </c>
      <c r="P20" s="201">
        <v>-83.695</v>
      </c>
      <c r="Q20" s="200" t="s">
        <v>356</v>
      </c>
      <c r="R20" s="200" t="s">
        <v>353</v>
      </c>
      <c r="S20" s="200" t="s">
        <v>388</v>
      </c>
      <c r="T20" s="200" t="s">
        <v>353</v>
      </c>
    </row>
    <row r="21" spans="1:20" ht="12.75">
      <c r="A21" s="200" t="s">
        <v>350</v>
      </c>
      <c r="B21" s="200" t="s">
        <v>384</v>
      </c>
      <c r="C21" s="200" t="s">
        <v>385</v>
      </c>
      <c r="D21" s="200" t="s">
        <v>389</v>
      </c>
      <c r="E21" s="201">
        <v>2002</v>
      </c>
      <c r="F21" s="200" t="s">
        <v>353</v>
      </c>
      <c r="G21" s="200" t="s">
        <v>354</v>
      </c>
      <c r="H21" s="201">
        <v>524.25</v>
      </c>
      <c r="I21" s="201">
        <v>0.112</v>
      </c>
      <c r="J21" s="201">
        <v>9.698</v>
      </c>
      <c r="K21" s="201">
        <v>22181.75</v>
      </c>
      <c r="L21" s="201">
        <v>373254</v>
      </c>
      <c r="M21" s="200" t="s">
        <v>24</v>
      </c>
      <c r="N21" s="200" t="s">
        <v>387</v>
      </c>
      <c r="O21" s="201">
        <v>33.8375</v>
      </c>
      <c r="P21" s="201">
        <v>-83.695</v>
      </c>
      <c r="Q21" s="200" t="s">
        <v>356</v>
      </c>
      <c r="R21" s="200" t="s">
        <v>353</v>
      </c>
      <c r="S21" s="200" t="s">
        <v>388</v>
      </c>
      <c r="T21" s="200" t="s">
        <v>353</v>
      </c>
    </row>
    <row r="22" spans="1:20" ht="12.75">
      <c r="A22" s="200" t="s">
        <v>350</v>
      </c>
      <c r="B22" s="200" t="s">
        <v>384</v>
      </c>
      <c r="C22" s="200" t="s">
        <v>385</v>
      </c>
      <c r="D22" s="200" t="s">
        <v>390</v>
      </c>
      <c r="E22" s="201">
        <v>2002</v>
      </c>
      <c r="F22" s="200" t="s">
        <v>353</v>
      </c>
      <c r="G22" s="200" t="s">
        <v>354</v>
      </c>
      <c r="H22" s="201">
        <v>484.25</v>
      </c>
      <c r="I22" s="201">
        <v>0.103</v>
      </c>
      <c r="J22" s="201">
        <v>8.513</v>
      </c>
      <c r="K22" s="201">
        <v>20284.15</v>
      </c>
      <c r="L22" s="201">
        <v>341330</v>
      </c>
      <c r="M22" s="200" t="s">
        <v>24</v>
      </c>
      <c r="N22" s="200" t="s">
        <v>387</v>
      </c>
      <c r="O22" s="201">
        <v>33.8375</v>
      </c>
      <c r="P22" s="201">
        <v>-83.695</v>
      </c>
      <c r="Q22" s="200" t="s">
        <v>356</v>
      </c>
      <c r="R22" s="200" t="s">
        <v>353</v>
      </c>
      <c r="S22" s="200" t="s">
        <v>388</v>
      </c>
      <c r="T22" s="200" t="s">
        <v>353</v>
      </c>
    </row>
    <row r="23" spans="1:20" ht="12.75">
      <c r="A23" s="200" t="s">
        <v>350</v>
      </c>
      <c r="B23" s="200" t="s">
        <v>384</v>
      </c>
      <c r="C23" s="200" t="s">
        <v>385</v>
      </c>
      <c r="D23" s="200" t="s">
        <v>391</v>
      </c>
      <c r="E23" s="201">
        <v>2002</v>
      </c>
      <c r="F23" s="200" t="s">
        <v>353</v>
      </c>
      <c r="G23" s="200" t="s">
        <v>354</v>
      </c>
      <c r="H23" s="201">
        <v>637.75</v>
      </c>
      <c r="I23" s="201">
        <v>0.156</v>
      </c>
      <c r="J23" s="201">
        <v>6.966</v>
      </c>
      <c r="K23" s="201">
        <v>30915.5</v>
      </c>
      <c r="L23" s="201">
        <v>520213</v>
      </c>
      <c r="M23" s="200" t="s">
        <v>24</v>
      </c>
      <c r="N23" s="200" t="s">
        <v>387</v>
      </c>
      <c r="O23" s="201">
        <v>33.8375</v>
      </c>
      <c r="P23" s="201">
        <v>-83.695</v>
      </c>
      <c r="Q23" s="200" t="s">
        <v>356</v>
      </c>
      <c r="R23" s="200" t="s">
        <v>353</v>
      </c>
      <c r="S23" s="200" t="s">
        <v>388</v>
      </c>
      <c r="T23" s="200" t="s">
        <v>353</v>
      </c>
    </row>
    <row r="24" spans="1:20" ht="12.75">
      <c r="A24" s="200" t="s">
        <v>350</v>
      </c>
      <c r="B24" s="200" t="s">
        <v>384</v>
      </c>
      <c r="C24" s="200" t="s">
        <v>385</v>
      </c>
      <c r="D24" s="200" t="s">
        <v>392</v>
      </c>
      <c r="E24" s="201">
        <v>2002</v>
      </c>
      <c r="F24" s="200" t="s">
        <v>353</v>
      </c>
      <c r="G24" s="200" t="s">
        <v>354</v>
      </c>
      <c r="H24" s="201">
        <v>617.5</v>
      </c>
      <c r="I24" s="201">
        <v>0.153</v>
      </c>
      <c r="J24" s="201">
        <v>7.567</v>
      </c>
      <c r="K24" s="201">
        <v>30320.225</v>
      </c>
      <c r="L24" s="201">
        <v>510196</v>
      </c>
      <c r="M24" s="200" t="s">
        <v>24</v>
      </c>
      <c r="N24" s="200" t="s">
        <v>387</v>
      </c>
      <c r="O24" s="201">
        <v>33.8375</v>
      </c>
      <c r="P24" s="201">
        <v>-83.695</v>
      </c>
      <c r="Q24" s="200" t="s">
        <v>356</v>
      </c>
      <c r="R24" s="200" t="s">
        <v>353</v>
      </c>
      <c r="S24" s="200" t="s">
        <v>388</v>
      </c>
      <c r="T24" s="200" t="s">
        <v>353</v>
      </c>
    </row>
    <row r="25" spans="1:20" ht="12.75">
      <c r="A25" s="200" t="s">
        <v>350</v>
      </c>
      <c r="B25" s="200" t="s">
        <v>321</v>
      </c>
      <c r="C25" s="200" t="s">
        <v>393</v>
      </c>
      <c r="D25" s="200" t="s">
        <v>394</v>
      </c>
      <c r="E25" s="201">
        <v>2002</v>
      </c>
      <c r="F25" s="200" t="s">
        <v>353</v>
      </c>
      <c r="G25" s="200" t="s">
        <v>354</v>
      </c>
      <c r="H25" s="201">
        <v>120.25</v>
      </c>
      <c r="I25" s="201">
        <v>0.056</v>
      </c>
      <c r="J25" s="201">
        <v>10.671</v>
      </c>
      <c r="K25" s="201">
        <v>11029.15</v>
      </c>
      <c r="L25" s="201">
        <v>185578</v>
      </c>
      <c r="M25" s="200" t="s">
        <v>24</v>
      </c>
      <c r="N25" s="200" t="s">
        <v>355</v>
      </c>
      <c r="O25" s="201">
        <v>33.8122</v>
      </c>
      <c r="P25" s="201">
        <v>-83.6954</v>
      </c>
      <c r="Q25" s="200" t="s">
        <v>356</v>
      </c>
      <c r="R25" s="200" t="s">
        <v>353</v>
      </c>
      <c r="S25" s="200" t="s">
        <v>395</v>
      </c>
      <c r="T25" s="200" t="s">
        <v>353</v>
      </c>
    </row>
    <row r="26" spans="1:20" ht="12.75">
      <c r="A26" s="200" t="s">
        <v>350</v>
      </c>
      <c r="B26" s="200" t="s">
        <v>321</v>
      </c>
      <c r="C26" s="200" t="s">
        <v>393</v>
      </c>
      <c r="D26" s="200" t="s">
        <v>396</v>
      </c>
      <c r="E26" s="201">
        <v>2002</v>
      </c>
      <c r="F26" s="200" t="s">
        <v>353</v>
      </c>
      <c r="G26" s="200" t="s">
        <v>354</v>
      </c>
      <c r="H26" s="201">
        <v>70.25</v>
      </c>
      <c r="I26" s="201">
        <v>0.032</v>
      </c>
      <c r="J26" s="201">
        <v>5.054</v>
      </c>
      <c r="K26" s="201">
        <v>6435.95</v>
      </c>
      <c r="L26" s="201">
        <v>108290</v>
      </c>
      <c r="M26" s="200" t="s">
        <v>24</v>
      </c>
      <c r="N26" s="200" t="s">
        <v>355</v>
      </c>
      <c r="O26" s="201">
        <v>33.8122</v>
      </c>
      <c r="P26" s="201">
        <v>-83.6954</v>
      </c>
      <c r="Q26" s="200" t="s">
        <v>356</v>
      </c>
      <c r="R26" s="200" t="s">
        <v>353</v>
      </c>
      <c r="S26" s="200" t="s">
        <v>395</v>
      </c>
      <c r="T26" s="200" t="s">
        <v>353</v>
      </c>
    </row>
    <row r="27" spans="1:20" ht="12.75">
      <c r="A27" s="200" t="s">
        <v>350</v>
      </c>
      <c r="B27" s="200" t="s">
        <v>322</v>
      </c>
      <c r="C27" s="200" t="s">
        <v>397</v>
      </c>
      <c r="D27" s="200" t="s">
        <v>398</v>
      </c>
      <c r="E27" s="201">
        <v>2002</v>
      </c>
      <c r="F27" s="200" t="s">
        <v>353</v>
      </c>
      <c r="G27" s="200" t="s">
        <v>354</v>
      </c>
      <c r="H27" s="201">
        <v>91.75</v>
      </c>
      <c r="I27" s="201">
        <v>0.039</v>
      </c>
      <c r="J27" s="201">
        <v>2.592</v>
      </c>
      <c r="K27" s="201">
        <v>7728.475</v>
      </c>
      <c r="L27" s="201">
        <v>130048</v>
      </c>
      <c r="M27" s="200" t="s">
        <v>24</v>
      </c>
      <c r="N27" s="200" t="s">
        <v>355</v>
      </c>
      <c r="O27" s="201">
        <v>33.8147</v>
      </c>
      <c r="P27" s="201">
        <v>-83.6969</v>
      </c>
      <c r="Q27" s="200" t="s">
        <v>356</v>
      </c>
      <c r="R27" s="200" t="s">
        <v>353</v>
      </c>
      <c r="S27" s="200" t="s">
        <v>399</v>
      </c>
      <c r="T27" s="200" t="s">
        <v>353</v>
      </c>
    </row>
    <row r="28" spans="1:20" ht="12.75">
      <c r="A28" s="200" t="s">
        <v>350</v>
      </c>
      <c r="B28" s="200" t="s">
        <v>322</v>
      </c>
      <c r="C28" s="200" t="s">
        <v>397</v>
      </c>
      <c r="D28" s="200" t="s">
        <v>400</v>
      </c>
      <c r="E28" s="201">
        <v>2002</v>
      </c>
      <c r="F28" s="200" t="s">
        <v>353</v>
      </c>
      <c r="G28" s="200" t="s">
        <v>354</v>
      </c>
      <c r="H28" s="201">
        <v>55.75</v>
      </c>
      <c r="I28" s="201">
        <v>0.023</v>
      </c>
      <c r="J28" s="201">
        <v>1.551</v>
      </c>
      <c r="K28" s="201">
        <v>4665</v>
      </c>
      <c r="L28" s="201">
        <v>78494</v>
      </c>
      <c r="M28" s="200" t="s">
        <v>24</v>
      </c>
      <c r="N28" s="200" t="s">
        <v>355</v>
      </c>
      <c r="O28" s="201">
        <v>33.8147</v>
      </c>
      <c r="P28" s="201">
        <v>-83.6969</v>
      </c>
      <c r="Q28" s="200" t="s">
        <v>356</v>
      </c>
      <c r="R28" s="200" t="s">
        <v>353</v>
      </c>
      <c r="S28" s="200" t="s">
        <v>399</v>
      </c>
      <c r="T28" s="200" t="s">
        <v>353</v>
      </c>
    </row>
    <row r="29" spans="1:20" ht="12.75">
      <c r="A29" s="200" t="s">
        <v>350</v>
      </c>
      <c r="B29" s="200" t="s">
        <v>322</v>
      </c>
      <c r="C29" s="200" t="s">
        <v>397</v>
      </c>
      <c r="D29" s="200" t="s">
        <v>401</v>
      </c>
      <c r="E29" s="201">
        <v>2002</v>
      </c>
      <c r="F29" s="200" t="s">
        <v>353</v>
      </c>
      <c r="G29" s="200" t="s">
        <v>354</v>
      </c>
      <c r="H29" s="201">
        <v>24</v>
      </c>
      <c r="I29" s="201">
        <v>0.01</v>
      </c>
      <c r="J29" s="201">
        <v>0.625</v>
      </c>
      <c r="K29" s="201">
        <v>1996.7</v>
      </c>
      <c r="L29" s="201">
        <v>33599</v>
      </c>
      <c r="M29" s="200" t="s">
        <v>24</v>
      </c>
      <c r="N29" s="200" t="s">
        <v>355</v>
      </c>
      <c r="O29" s="201">
        <v>33.8147</v>
      </c>
      <c r="P29" s="201">
        <v>-83.6969</v>
      </c>
      <c r="Q29" s="200" t="s">
        <v>356</v>
      </c>
      <c r="R29" s="200" t="s">
        <v>353</v>
      </c>
      <c r="S29" s="200" t="s">
        <v>399</v>
      </c>
      <c r="T29" s="200" t="s">
        <v>353</v>
      </c>
    </row>
  </sheetData>
  <mergeCells count="1">
    <mergeCell ref="B2:F2"/>
  </mergeCell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&amp;C&amp;F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T29"/>
  <sheetViews>
    <sheetView workbookViewId="0" topLeftCell="A1">
      <selection activeCell="A2" sqref="A2"/>
    </sheetView>
  </sheetViews>
  <sheetFormatPr defaultColWidth="9.140625" defaultRowHeight="12.75"/>
  <cols>
    <col min="1" max="1" width="6.8515625" style="0" customWidth="1"/>
    <col min="2" max="2" width="23.8515625" style="0" bestFit="1" customWidth="1"/>
    <col min="3" max="3" width="14.140625" style="0" customWidth="1"/>
    <col min="4" max="4" width="6.7109375" style="0" customWidth="1"/>
    <col min="5" max="5" width="9.8515625" style="0" customWidth="1"/>
    <col min="6" max="6" width="16.140625" style="0" customWidth="1"/>
    <col min="7" max="7" width="16.7109375" style="0" customWidth="1"/>
    <col min="8" max="8" width="14.28125" style="0" customWidth="1"/>
    <col min="9" max="10" width="11.140625" style="0" customWidth="1"/>
    <col min="11" max="11" width="11.57421875" style="0" customWidth="1"/>
    <col min="12" max="12" width="12.140625" style="0" customWidth="1"/>
    <col min="13" max="13" width="8.57421875" style="0" customWidth="1"/>
    <col min="14" max="14" width="19.7109375" style="0" bestFit="1" customWidth="1"/>
    <col min="15" max="15" width="9.57421875" style="0" bestFit="1" customWidth="1"/>
    <col min="16" max="16" width="11.421875" style="0" bestFit="1" customWidth="1"/>
    <col min="17" max="17" width="24.57421875" style="0" bestFit="1" customWidth="1"/>
    <col min="18" max="18" width="20.00390625" style="0" bestFit="1" customWidth="1"/>
    <col min="19" max="19" width="84.57421875" style="0" bestFit="1" customWidth="1"/>
    <col min="20" max="20" width="21.8515625" style="0" bestFit="1" customWidth="1"/>
  </cols>
  <sheetData>
    <row r="1" ht="12.75">
      <c r="A1" s="160" t="s">
        <v>402</v>
      </c>
    </row>
    <row r="2" spans="1:9" ht="12.75">
      <c r="A2" s="15" t="s">
        <v>334</v>
      </c>
      <c r="B2" s="304" t="str">
        <f>HYPERLINK("http://camddataandmaps.epa.gov/gdm/index.cfm?fuseaction=emissions.wizard")</f>
        <v>http://camddataandmaps.epa.gov/gdm/index.cfm?fuseaction=emissions.wizard</v>
      </c>
      <c r="C2" s="305"/>
      <c r="D2" s="305"/>
      <c r="E2" s="305"/>
      <c r="F2" s="305"/>
      <c r="G2" s="195"/>
      <c r="H2" s="195"/>
      <c r="I2" s="195"/>
    </row>
    <row r="3" spans="1:20" ht="12.75">
      <c r="A3" s="129" t="s">
        <v>316</v>
      </c>
      <c r="B3" s="129" t="s">
        <v>317</v>
      </c>
      <c r="C3" s="129" t="s">
        <v>318</v>
      </c>
      <c r="D3" s="129" t="s">
        <v>319</v>
      </c>
      <c r="E3" s="129" t="s">
        <v>320</v>
      </c>
      <c r="F3" s="129" t="s">
        <v>335</v>
      </c>
      <c r="G3" s="129" t="s">
        <v>336</v>
      </c>
      <c r="H3" s="129" t="s">
        <v>337</v>
      </c>
      <c r="I3" s="129" t="s">
        <v>338</v>
      </c>
      <c r="J3" s="129" t="s">
        <v>339</v>
      </c>
      <c r="K3" s="129" t="s">
        <v>340</v>
      </c>
      <c r="L3" s="129" t="s">
        <v>341</v>
      </c>
      <c r="M3" s="129" t="s">
        <v>342</v>
      </c>
      <c r="N3" s="129" t="s">
        <v>343</v>
      </c>
      <c r="O3" s="129" t="s">
        <v>344</v>
      </c>
      <c r="P3" s="129" t="s">
        <v>345</v>
      </c>
      <c r="Q3" s="129" t="s">
        <v>346</v>
      </c>
      <c r="R3" s="129" t="s">
        <v>347</v>
      </c>
      <c r="S3" s="129" t="s">
        <v>348</v>
      </c>
      <c r="T3" s="129" t="s">
        <v>349</v>
      </c>
    </row>
    <row r="4" spans="1:20" ht="12.75">
      <c r="A4" s="202" t="s">
        <v>350</v>
      </c>
      <c r="B4" s="202" t="s">
        <v>327</v>
      </c>
      <c r="C4" s="202" t="s">
        <v>351</v>
      </c>
      <c r="D4" s="202" t="s">
        <v>352</v>
      </c>
      <c r="E4" s="203">
        <v>2003</v>
      </c>
      <c r="F4" s="202" t="s">
        <v>353</v>
      </c>
      <c r="G4" s="202" t="s">
        <v>354</v>
      </c>
      <c r="H4" s="204">
        <v>2168.75</v>
      </c>
      <c r="I4" s="204">
        <v>10108.682</v>
      </c>
      <c r="J4" s="204">
        <v>332.908</v>
      </c>
      <c r="K4" s="204">
        <v>1291033.225</v>
      </c>
      <c r="L4" s="204">
        <v>12583168</v>
      </c>
      <c r="M4" s="202" t="s">
        <v>19</v>
      </c>
      <c r="N4" s="202" t="s">
        <v>355</v>
      </c>
      <c r="O4" s="203">
        <v>34.1256</v>
      </c>
      <c r="P4" s="203">
        <v>-84.9192</v>
      </c>
      <c r="Q4" s="202" t="s">
        <v>356</v>
      </c>
      <c r="R4" s="202" t="s">
        <v>353</v>
      </c>
      <c r="S4" s="202" t="s">
        <v>357</v>
      </c>
      <c r="T4" s="202" t="s">
        <v>358</v>
      </c>
    </row>
    <row r="5" spans="1:20" ht="12.75">
      <c r="A5" s="202" t="s">
        <v>350</v>
      </c>
      <c r="B5" s="202" t="s">
        <v>327</v>
      </c>
      <c r="C5" s="202" t="s">
        <v>351</v>
      </c>
      <c r="D5" s="202" t="s">
        <v>359</v>
      </c>
      <c r="E5" s="203">
        <v>2003</v>
      </c>
      <c r="F5" s="202" t="s">
        <v>353</v>
      </c>
      <c r="G5" s="202" t="s">
        <v>354</v>
      </c>
      <c r="H5" s="204">
        <v>2164.5</v>
      </c>
      <c r="I5" s="204">
        <v>10522.49</v>
      </c>
      <c r="J5" s="204">
        <v>349.942</v>
      </c>
      <c r="K5" s="204">
        <v>1360722.45</v>
      </c>
      <c r="L5" s="204">
        <v>13262410</v>
      </c>
      <c r="M5" s="202" t="s">
        <v>19</v>
      </c>
      <c r="N5" s="202" t="s">
        <v>355</v>
      </c>
      <c r="O5" s="203">
        <v>34.1256</v>
      </c>
      <c r="P5" s="203">
        <v>-84.9192</v>
      </c>
      <c r="Q5" s="202" t="s">
        <v>356</v>
      </c>
      <c r="R5" s="202" t="s">
        <v>353</v>
      </c>
      <c r="S5" s="202" t="s">
        <v>357</v>
      </c>
      <c r="T5" s="202" t="s">
        <v>358</v>
      </c>
    </row>
    <row r="6" spans="1:20" ht="12.75">
      <c r="A6" s="202" t="s">
        <v>350</v>
      </c>
      <c r="B6" s="202" t="s">
        <v>327</v>
      </c>
      <c r="C6" s="202" t="s">
        <v>351</v>
      </c>
      <c r="D6" s="202" t="s">
        <v>360</v>
      </c>
      <c r="E6" s="203">
        <v>2003</v>
      </c>
      <c r="F6" s="202" t="s">
        <v>353</v>
      </c>
      <c r="G6" s="202" t="s">
        <v>354</v>
      </c>
      <c r="H6" s="204">
        <v>2206</v>
      </c>
      <c r="I6" s="204">
        <v>13169.427</v>
      </c>
      <c r="J6" s="204">
        <v>478.367</v>
      </c>
      <c r="K6" s="204">
        <v>1717334.975</v>
      </c>
      <c r="L6" s="204">
        <v>16738160</v>
      </c>
      <c r="M6" s="202" t="s">
        <v>19</v>
      </c>
      <c r="N6" s="202" t="s">
        <v>355</v>
      </c>
      <c r="O6" s="203">
        <v>34.1256</v>
      </c>
      <c r="P6" s="203">
        <v>-84.9192</v>
      </c>
      <c r="Q6" s="202" t="s">
        <v>356</v>
      </c>
      <c r="R6" s="202" t="s">
        <v>353</v>
      </c>
      <c r="S6" s="202" t="s">
        <v>403</v>
      </c>
      <c r="T6" s="202" t="s">
        <v>358</v>
      </c>
    </row>
    <row r="7" spans="1:20" ht="12.75">
      <c r="A7" s="202" t="s">
        <v>350</v>
      </c>
      <c r="B7" s="202" t="s">
        <v>327</v>
      </c>
      <c r="C7" s="202" t="s">
        <v>351</v>
      </c>
      <c r="D7" s="202" t="s">
        <v>362</v>
      </c>
      <c r="E7" s="203">
        <v>2003</v>
      </c>
      <c r="F7" s="202" t="s">
        <v>353</v>
      </c>
      <c r="G7" s="202" t="s">
        <v>354</v>
      </c>
      <c r="H7" s="204">
        <v>2202.5</v>
      </c>
      <c r="I7" s="204">
        <v>12929.513</v>
      </c>
      <c r="J7" s="204">
        <v>443.513</v>
      </c>
      <c r="K7" s="204">
        <v>1707705.95</v>
      </c>
      <c r="L7" s="204">
        <v>16644314</v>
      </c>
      <c r="M7" s="202" t="s">
        <v>19</v>
      </c>
      <c r="N7" s="202" t="s">
        <v>355</v>
      </c>
      <c r="O7" s="203">
        <v>34.1256</v>
      </c>
      <c r="P7" s="203">
        <v>-84.9192</v>
      </c>
      <c r="Q7" s="202" t="s">
        <v>356</v>
      </c>
      <c r="R7" s="202" t="s">
        <v>353</v>
      </c>
      <c r="S7" s="202" t="s">
        <v>403</v>
      </c>
      <c r="T7" s="202" t="s">
        <v>358</v>
      </c>
    </row>
    <row r="8" spans="1:20" ht="12.75">
      <c r="A8" s="202" t="s">
        <v>350</v>
      </c>
      <c r="B8" s="202" t="s">
        <v>57</v>
      </c>
      <c r="C8" s="202" t="s">
        <v>363</v>
      </c>
      <c r="D8" s="202" t="s">
        <v>364</v>
      </c>
      <c r="E8" s="203">
        <v>2003</v>
      </c>
      <c r="F8" s="202" t="s">
        <v>353</v>
      </c>
      <c r="G8" s="202" t="s">
        <v>354</v>
      </c>
      <c r="H8" s="204"/>
      <c r="I8" s="204"/>
      <c r="J8" s="204"/>
      <c r="K8" s="204"/>
      <c r="L8" s="204"/>
      <c r="M8" s="202" t="s">
        <v>7</v>
      </c>
      <c r="N8" s="202" t="s">
        <v>355</v>
      </c>
      <c r="O8" s="203">
        <v>33.8244</v>
      </c>
      <c r="P8" s="203">
        <v>-84.475</v>
      </c>
      <c r="Q8" s="202" t="s">
        <v>404</v>
      </c>
      <c r="R8" s="202" t="s">
        <v>353</v>
      </c>
      <c r="S8" s="202" t="s">
        <v>353</v>
      </c>
      <c r="T8" s="202" t="s">
        <v>353</v>
      </c>
    </row>
    <row r="9" spans="1:20" ht="12.75">
      <c r="A9" s="202" t="s">
        <v>350</v>
      </c>
      <c r="B9" s="202" t="s">
        <v>57</v>
      </c>
      <c r="C9" s="202" t="s">
        <v>363</v>
      </c>
      <c r="D9" s="202" t="s">
        <v>365</v>
      </c>
      <c r="E9" s="203">
        <v>2003</v>
      </c>
      <c r="F9" s="202" t="s">
        <v>353</v>
      </c>
      <c r="G9" s="202" t="s">
        <v>354</v>
      </c>
      <c r="H9" s="204"/>
      <c r="I9" s="204"/>
      <c r="J9" s="204"/>
      <c r="K9" s="204"/>
      <c r="L9" s="204"/>
      <c r="M9" s="202" t="s">
        <v>7</v>
      </c>
      <c r="N9" s="202" t="s">
        <v>355</v>
      </c>
      <c r="O9" s="203">
        <v>33.8244</v>
      </c>
      <c r="P9" s="203">
        <v>-84.475</v>
      </c>
      <c r="Q9" s="202" t="s">
        <v>404</v>
      </c>
      <c r="R9" s="202" t="s">
        <v>353</v>
      </c>
      <c r="S9" s="202" t="s">
        <v>353</v>
      </c>
      <c r="T9" s="202" t="s">
        <v>353</v>
      </c>
    </row>
    <row r="10" spans="1:20" ht="12.75">
      <c r="A10" s="202" t="s">
        <v>350</v>
      </c>
      <c r="B10" s="202" t="s">
        <v>57</v>
      </c>
      <c r="C10" s="202" t="s">
        <v>363</v>
      </c>
      <c r="D10" s="202" t="s">
        <v>366</v>
      </c>
      <c r="E10" s="203">
        <v>2003</v>
      </c>
      <c r="F10" s="202" t="s">
        <v>353</v>
      </c>
      <c r="G10" s="202" t="s">
        <v>354</v>
      </c>
      <c r="H10" s="204"/>
      <c r="I10" s="204"/>
      <c r="J10" s="204"/>
      <c r="K10" s="204"/>
      <c r="L10" s="204"/>
      <c r="M10" s="202" t="s">
        <v>7</v>
      </c>
      <c r="N10" s="202" t="s">
        <v>355</v>
      </c>
      <c r="O10" s="203">
        <v>33.8244</v>
      </c>
      <c r="P10" s="203">
        <v>-84.475</v>
      </c>
      <c r="Q10" s="202" t="s">
        <v>404</v>
      </c>
      <c r="R10" s="202" t="s">
        <v>353</v>
      </c>
      <c r="S10" s="202" t="s">
        <v>353</v>
      </c>
      <c r="T10" s="202" t="s">
        <v>353</v>
      </c>
    </row>
    <row r="11" spans="1:20" ht="12.75">
      <c r="A11" s="202" t="s">
        <v>350</v>
      </c>
      <c r="B11" s="202" t="s">
        <v>325</v>
      </c>
      <c r="C11" s="202" t="s">
        <v>367</v>
      </c>
      <c r="D11" s="202" t="s">
        <v>368</v>
      </c>
      <c r="E11" s="203">
        <v>2003</v>
      </c>
      <c r="F11" s="202" t="s">
        <v>369</v>
      </c>
      <c r="G11" s="202" t="s">
        <v>354</v>
      </c>
      <c r="H11" s="204">
        <v>2141.75</v>
      </c>
      <c r="I11" s="204">
        <v>2755.323</v>
      </c>
      <c r="J11" s="204">
        <v>486.067</v>
      </c>
      <c r="K11" s="204">
        <v>436757.708</v>
      </c>
      <c r="L11" s="204">
        <v>4311463</v>
      </c>
      <c r="M11" s="202" t="s">
        <v>7</v>
      </c>
      <c r="N11" s="202" t="s">
        <v>355</v>
      </c>
      <c r="O11" s="203">
        <v>33.8244</v>
      </c>
      <c r="P11" s="203">
        <v>-84.475</v>
      </c>
      <c r="Q11" s="202" t="s">
        <v>356</v>
      </c>
      <c r="R11" s="202" t="s">
        <v>353</v>
      </c>
      <c r="S11" s="202" t="s">
        <v>370</v>
      </c>
      <c r="T11" s="202" t="s">
        <v>358</v>
      </c>
    </row>
    <row r="12" spans="1:20" ht="12.75">
      <c r="A12" s="202" t="s">
        <v>350</v>
      </c>
      <c r="B12" s="202" t="s">
        <v>325</v>
      </c>
      <c r="C12" s="202" t="s">
        <v>367</v>
      </c>
      <c r="D12" s="202" t="s">
        <v>371</v>
      </c>
      <c r="E12" s="203">
        <v>2003</v>
      </c>
      <c r="F12" s="202" t="s">
        <v>369</v>
      </c>
      <c r="G12" s="202" t="s">
        <v>354</v>
      </c>
      <c r="H12" s="204">
        <v>2207.5</v>
      </c>
      <c r="I12" s="204">
        <v>2862.21</v>
      </c>
      <c r="J12" s="204">
        <v>505.139</v>
      </c>
      <c r="K12" s="204">
        <v>452562.067</v>
      </c>
      <c r="L12" s="204">
        <v>4467600</v>
      </c>
      <c r="M12" s="202" t="s">
        <v>7</v>
      </c>
      <c r="N12" s="202" t="s">
        <v>355</v>
      </c>
      <c r="O12" s="203">
        <v>33.8244</v>
      </c>
      <c r="P12" s="203">
        <v>-84.475</v>
      </c>
      <c r="Q12" s="202" t="s">
        <v>356</v>
      </c>
      <c r="R12" s="202" t="s">
        <v>353</v>
      </c>
      <c r="S12" s="202" t="s">
        <v>370</v>
      </c>
      <c r="T12" s="202" t="s">
        <v>358</v>
      </c>
    </row>
    <row r="13" spans="1:20" ht="12.75">
      <c r="A13" s="202" t="s">
        <v>350</v>
      </c>
      <c r="B13" s="202" t="s">
        <v>326</v>
      </c>
      <c r="C13" s="202" t="s">
        <v>372</v>
      </c>
      <c r="D13" s="202" t="s">
        <v>373</v>
      </c>
      <c r="E13" s="203">
        <v>2003</v>
      </c>
      <c r="F13" s="202" t="s">
        <v>353</v>
      </c>
      <c r="G13" s="202" t="s">
        <v>354</v>
      </c>
      <c r="H13" s="204">
        <v>2159</v>
      </c>
      <c r="I13" s="204">
        <v>46.461</v>
      </c>
      <c r="J13" s="204">
        <v>243.472</v>
      </c>
      <c r="K13" s="204">
        <v>149923.75</v>
      </c>
      <c r="L13" s="204">
        <v>1461246</v>
      </c>
      <c r="M13" s="202" t="s">
        <v>8</v>
      </c>
      <c r="N13" s="202" t="s">
        <v>355</v>
      </c>
      <c r="O13" s="203">
        <v>33.4622</v>
      </c>
      <c r="P13" s="203">
        <v>-84.8986</v>
      </c>
      <c r="Q13" s="202" t="s">
        <v>356</v>
      </c>
      <c r="R13" s="202" t="s">
        <v>374</v>
      </c>
      <c r="S13" s="202" t="s">
        <v>375</v>
      </c>
      <c r="T13" s="202" t="s">
        <v>358</v>
      </c>
    </row>
    <row r="14" spans="1:20" ht="12.75">
      <c r="A14" s="202" t="s">
        <v>350</v>
      </c>
      <c r="B14" s="202" t="s">
        <v>326</v>
      </c>
      <c r="C14" s="202" t="s">
        <v>372</v>
      </c>
      <c r="D14" s="202" t="s">
        <v>376</v>
      </c>
      <c r="E14" s="203">
        <v>2003</v>
      </c>
      <c r="F14" s="202" t="s">
        <v>369</v>
      </c>
      <c r="G14" s="202" t="s">
        <v>354</v>
      </c>
      <c r="H14" s="204">
        <v>2208</v>
      </c>
      <c r="I14" s="204">
        <v>1129.321</v>
      </c>
      <c r="J14" s="204">
        <v>288.385</v>
      </c>
      <c r="K14" s="204">
        <v>166869.597</v>
      </c>
      <c r="L14" s="204">
        <v>1626406</v>
      </c>
      <c r="M14" s="202" t="s">
        <v>8</v>
      </c>
      <c r="N14" s="202" t="s">
        <v>355</v>
      </c>
      <c r="O14" s="203">
        <v>33.4622</v>
      </c>
      <c r="P14" s="203">
        <v>-84.8986</v>
      </c>
      <c r="Q14" s="202" t="s">
        <v>356</v>
      </c>
      <c r="R14" s="202" t="s">
        <v>353</v>
      </c>
      <c r="S14" s="202" t="s">
        <v>375</v>
      </c>
      <c r="T14" s="202" t="s">
        <v>358</v>
      </c>
    </row>
    <row r="15" spans="1:20" ht="12.75">
      <c r="A15" s="202" t="s">
        <v>350</v>
      </c>
      <c r="B15" s="202" t="s">
        <v>326</v>
      </c>
      <c r="C15" s="202" t="s">
        <v>372</v>
      </c>
      <c r="D15" s="202" t="s">
        <v>377</v>
      </c>
      <c r="E15" s="203">
        <v>2003</v>
      </c>
      <c r="F15" s="202" t="s">
        <v>369</v>
      </c>
      <c r="G15" s="202" t="s">
        <v>354</v>
      </c>
      <c r="H15" s="204">
        <v>2189.75</v>
      </c>
      <c r="I15" s="204">
        <v>1106.879</v>
      </c>
      <c r="J15" s="204">
        <v>282.527</v>
      </c>
      <c r="K15" s="204">
        <v>163196.503</v>
      </c>
      <c r="L15" s="204">
        <v>1590608</v>
      </c>
      <c r="M15" s="202" t="s">
        <v>8</v>
      </c>
      <c r="N15" s="202" t="s">
        <v>355</v>
      </c>
      <c r="O15" s="203">
        <v>33.4622</v>
      </c>
      <c r="P15" s="203">
        <v>-84.8986</v>
      </c>
      <c r="Q15" s="202" t="s">
        <v>356</v>
      </c>
      <c r="R15" s="202" t="s">
        <v>353</v>
      </c>
      <c r="S15" s="202" t="s">
        <v>375</v>
      </c>
      <c r="T15" s="202" t="s">
        <v>358</v>
      </c>
    </row>
    <row r="16" spans="1:20" ht="12.75">
      <c r="A16" s="202" t="s">
        <v>350</v>
      </c>
      <c r="B16" s="202" t="s">
        <v>326</v>
      </c>
      <c r="C16" s="202" t="s">
        <v>372</v>
      </c>
      <c r="D16" s="202" t="s">
        <v>378</v>
      </c>
      <c r="E16" s="203">
        <v>2003</v>
      </c>
      <c r="F16" s="202" t="s">
        <v>379</v>
      </c>
      <c r="G16" s="202" t="s">
        <v>354</v>
      </c>
      <c r="H16" s="204">
        <v>2170</v>
      </c>
      <c r="I16" s="204">
        <v>1350.707</v>
      </c>
      <c r="J16" s="204">
        <v>291.183</v>
      </c>
      <c r="K16" s="204">
        <v>197821.388</v>
      </c>
      <c r="L16" s="204">
        <v>1928089</v>
      </c>
      <c r="M16" s="202" t="s">
        <v>8</v>
      </c>
      <c r="N16" s="202" t="s">
        <v>355</v>
      </c>
      <c r="O16" s="203">
        <v>33.4622</v>
      </c>
      <c r="P16" s="203">
        <v>-84.8986</v>
      </c>
      <c r="Q16" s="202" t="s">
        <v>356</v>
      </c>
      <c r="R16" s="202" t="s">
        <v>353</v>
      </c>
      <c r="S16" s="202" t="s">
        <v>380</v>
      </c>
      <c r="T16" s="202" t="s">
        <v>358</v>
      </c>
    </row>
    <row r="17" spans="1:20" ht="12.75">
      <c r="A17" s="202" t="s">
        <v>350</v>
      </c>
      <c r="B17" s="202" t="s">
        <v>326</v>
      </c>
      <c r="C17" s="202" t="s">
        <v>372</v>
      </c>
      <c r="D17" s="202" t="s">
        <v>381</v>
      </c>
      <c r="E17" s="203">
        <v>2003</v>
      </c>
      <c r="F17" s="202" t="s">
        <v>379</v>
      </c>
      <c r="G17" s="202" t="s">
        <v>354</v>
      </c>
      <c r="H17" s="204">
        <v>2135</v>
      </c>
      <c r="I17" s="204">
        <v>1371.767</v>
      </c>
      <c r="J17" s="204">
        <v>298.924</v>
      </c>
      <c r="K17" s="204">
        <v>203117.413</v>
      </c>
      <c r="L17" s="204">
        <v>1979709</v>
      </c>
      <c r="M17" s="202" t="s">
        <v>8</v>
      </c>
      <c r="N17" s="202" t="s">
        <v>355</v>
      </c>
      <c r="O17" s="203">
        <v>33.4622</v>
      </c>
      <c r="P17" s="203">
        <v>-84.8986</v>
      </c>
      <c r="Q17" s="202" t="s">
        <v>356</v>
      </c>
      <c r="R17" s="202" t="s">
        <v>353</v>
      </c>
      <c r="S17" s="202" t="s">
        <v>380</v>
      </c>
      <c r="T17" s="202" t="s">
        <v>358</v>
      </c>
    </row>
    <row r="18" spans="1:20" ht="12.75">
      <c r="A18" s="202" t="s">
        <v>350</v>
      </c>
      <c r="B18" s="202" t="s">
        <v>326</v>
      </c>
      <c r="C18" s="202" t="s">
        <v>372</v>
      </c>
      <c r="D18" s="202" t="s">
        <v>382</v>
      </c>
      <c r="E18" s="203">
        <v>2003</v>
      </c>
      <c r="F18" s="202" t="s">
        <v>353</v>
      </c>
      <c r="G18" s="202" t="s">
        <v>354</v>
      </c>
      <c r="H18" s="204">
        <v>2159.25</v>
      </c>
      <c r="I18" s="204">
        <v>3564.463</v>
      </c>
      <c r="J18" s="204">
        <v>598.082</v>
      </c>
      <c r="K18" s="204">
        <v>538060.525</v>
      </c>
      <c r="L18" s="204">
        <v>5244254</v>
      </c>
      <c r="M18" s="202" t="s">
        <v>8</v>
      </c>
      <c r="N18" s="202" t="s">
        <v>355</v>
      </c>
      <c r="O18" s="203">
        <v>33.4622</v>
      </c>
      <c r="P18" s="203">
        <v>-84.8986</v>
      </c>
      <c r="Q18" s="202" t="s">
        <v>356</v>
      </c>
      <c r="R18" s="202" t="s">
        <v>353</v>
      </c>
      <c r="S18" s="202" t="s">
        <v>370</v>
      </c>
      <c r="T18" s="202" t="s">
        <v>358</v>
      </c>
    </row>
    <row r="19" spans="1:20" ht="12.75">
      <c r="A19" s="202" t="s">
        <v>350</v>
      </c>
      <c r="B19" s="202" t="s">
        <v>326</v>
      </c>
      <c r="C19" s="202" t="s">
        <v>372</v>
      </c>
      <c r="D19" s="202" t="s">
        <v>383</v>
      </c>
      <c r="E19" s="203">
        <v>2003</v>
      </c>
      <c r="F19" s="202" t="s">
        <v>353</v>
      </c>
      <c r="G19" s="202" t="s">
        <v>354</v>
      </c>
      <c r="H19" s="204">
        <v>2082.75</v>
      </c>
      <c r="I19" s="204">
        <v>3387.582</v>
      </c>
      <c r="J19" s="204">
        <v>570.45</v>
      </c>
      <c r="K19" s="204">
        <v>517220.75</v>
      </c>
      <c r="L19" s="204">
        <v>5041148</v>
      </c>
      <c r="M19" s="202" t="s">
        <v>8</v>
      </c>
      <c r="N19" s="202" t="s">
        <v>355</v>
      </c>
      <c r="O19" s="203">
        <v>33.4622</v>
      </c>
      <c r="P19" s="203">
        <v>-84.8986</v>
      </c>
      <c r="Q19" s="202" t="s">
        <v>356</v>
      </c>
      <c r="R19" s="202" t="s">
        <v>353</v>
      </c>
      <c r="S19" s="202" t="s">
        <v>370</v>
      </c>
      <c r="T19" s="202" t="s">
        <v>358</v>
      </c>
    </row>
    <row r="20" spans="1:20" ht="12.75">
      <c r="A20" s="202" t="s">
        <v>350</v>
      </c>
      <c r="B20" s="202" t="s">
        <v>384</v>
      </c>
      <c r="C20" s="202" t="s">
        <v>385</v>
      </c>
      <c r="D20" s="202" t="s">
        <v>386</v>
      </c>
      <c r="E20" s="203">
        <v>2003</v>
      </c>
      <c r="F20" s="202" t="s">
        <v>353</v>
      </c>
      <c r="G20" s="202" t="s">
        <v>354</v>
      </c>
      <c r="H20" s="204">
        <v>8.5</v>
      </c>
      <c r="I20" s="204">
        <v>0.002</v>
      </c>
      <c r="J20" s="204">
        <v>0.327</v>
      </c>
      <c r="K20" s="204">
        <v>382.45</v>
      </c>
      <c r="L20" s="204">
        <v>6437</v>
      </c>
      <c r="M20" s="202" t="s">
        <v>24</v>
      </c>
      <c r="N20" s="202" t="s">
        <v>387</v>
      </c>
      <c r="O20" s="203">
        <v>33.8375</v>
      </c>
      <c r="P20" s="203">
        <v>-83.695</v>
      </c>
      <c r="Q20" s="202" t="s">
        <v>356</v>
      </c>
      <c r="R20" s="202" t="s">
        <v>353</v>
      </c>
      <c r="S20" s="202" t="s">
        <v>388</v>
      </c>
      <c r="T20" s="202" t="s">
        <v>353</v>
      </c>
    </row>
    <row r="21" spans="1:20" ht="12.75">
      <c r="A21" s="202" t="s">
        <v>350</v>
      </c>
      <c r="B21" s="202" t="s">
        <v>384</v>
      </c>
      <c r="C21" s="202" t="s">
        <v>385</v>
      </c>
      <c r="D21" s="202" t="s">
        <v>389</v>
      </c>
      <c r="E21" s="203">
        <v>2003</v>
      </c>
      <c r="F21" s="202" t="s">
        <v>353</v>
      </c>
      <c r="G21" s="202" t="s">
        <v>354</v>
      </c>
      <c r="H21" s="204">
        <v>8.5</v>
      </c>
      <c r="I21" s="204">
        <v>0.002</v>
      </c>
      <c r="J21" s="204">
        <v>0.208</v>
      </c>
      <c r="K21" s="204">
        <v>360.475</v>
      </c>
      <c r="L21" s="204">
        <v>6064</v>
      </c>
      <c r="M21" s="202" t="s">
        <v>24</v>
      </c>
      <c r="N21" s="202" t="s">
        <v>387</v>
      </c>
      <c r="O21" s="203">
        <v>33.8375</v>
      </c>
      <c r="P21" s="203">
        <v>-83.695</v>
      </c>
      <c r="Q21" s="202" t="s">
        <v>356</v>
      </c>
      <c r="R21" s="202" t="s">
        <v>353</v>
      </c>
      <c r="S21" s="202" t="s">
        <v>388</v>
      </c>
      <c r="T21" s="202" t="s">
        <v>353</v>
      </c>
    </row>
    <row r="22" spans="1:20" ht="12.75">
      <c r="A22" s="202" t="s">
        <v>350</v>
      </c>
      <c r="B22" s="202" t="s">
        <v>384</v>
      </c>
      <c r="C22" s="202" t="s">
        <v>385</v>
      </c>
      <c r="D22" s="202" t="s">
        <v>390</v>
      </c>
      <c r="E22" s="203">
        <v>2003</v>
      </c>
      <c r="F22" s="202" t="s">
        <v>353</v>
      </c>
      <c r="G22" s="202" t="s">
        <v>354</v>
      </c>
      <c r="H22" s="204">
        <v>13.5</v>
      </c>
      <c r="I22" s="204">
        <v>0.002</v>
      </c>
      <c r="J22" s="204">
        <v>0.361</v>
      </c>
      <c r="K22" s="204">
        <v>566.2</v>
      </c>
      <c r="L22" s="204">
        <v>9526</v>
      </c>
      <c r="M22" s="202" t="s">
        <v>24</v>
      </c>
      <c r="N22" s="202" t="s">
        <v>387</v>
      </c>
      <c r="O22" s="203">
        <v>33.8375</v>
      </c>
      <c r="P22" s="203">
        <v>-83.695</v>
      </c>
      <c r="Q22" s="202" t="s">
        <v>356</v>
      </c>
      <c r="R22" s="202" t="s">
        <v>353</v>
      </c>
      <c r="S22" s="202" t="s">
        <v>388</v>
      </c>
      <c r="T22" s="202" t="s">
        <v>353</v>
      </c>
    </row>
    <row r="23" spans="1:20" ht="12.75">
      <c r="A23" s="202" t="s">
        <v>350</v>
      </c>
      <c r="B23" s="202" t="s">
        <v>384</v>
      </c>
      <c r="C23" s="202" t="s">
        <v>385</v>
      </c>
      <c r="D23" s="202" t="s">
        <v>391</v>
      </c>
      <c r="E23" s="203">
        <v>2003</v>
      </c>
      <c r="F23" s="202" t="s">
        <v>353</v>
      </c>
      <c r="G23" s="202" t="s">
        <v>354</v>
      </c>
      <c r="H23" s="204">
        <v>9.5</v>
      </c>
      <c r="I23" s="204">
        <v>0.002</v>
      </c>
      <c r="J23" s="204">
        <v>0.118</v>
      </c>
      <c r="K23" s="204">
        <v>331.7</v>
      </c>
      <c r="L23" s="204">
        <v>5581</v>
      </c>
      <c r="M23" s="202" t="s">
        <v>24</v>
      </c>
      <c r="N23" s="202" t="s">
        <v>387</v>
      </c>
      <c r="O23" s="203">
        <v>33.8375</v>
      </c>
      <c r="P23" s="203">
        <v>-83.695</v>
      </c>
      <c r="Q23" s="202" t="s">
        <v>356</v>
      </c>
      <c r="R23" s="202" t="s">
        <v>353</v>
      </c>
      <c r="S23" s="202" t="s">
        <v>388</v>
      </c>
      <c r="T23" s="202" t="s">
        <v>353</v>
      </c>
    </row>
    <row r="24" spans="1:20" ht="12.75">
      <c r="A24" s="202" t="s">
        <v>350</v>
      </c>
      <c r="B24" s="202" t="s">
        <v>384</v>
      </c>
      <c r="C24" s="202" t="s">
        <v>385</v>
      </c>
      <c r="D24" s="202" t="s">
        <v>392</v>
      </c>
      <c r="E24" s="203">
        <v>2003</v>
      </c>
      <c r="F24" s="202" t="s">
        <v>353</v>
      </c>
      <c r="G24" s="202" t="s">
        <v>354</v>
      </c>
      <c r="H24" s="204">
        <v>10</v>
      </c>
      <c r="I24" s="204">
        <v>0.002</v>
      </c>
      <c r="J24" s="204">
        <v>0.099</v>
      </c>
      <c r="K24" s="204">
        <v>468.6</v>
      </c>
      <c r="L24" s="204">
        <v>7885</v>
      </c>
      <c r="M24" s="202" t="s">
        <v>24</v>
      </c>
      <c r="N24" s="202" t="s">
        <v>387</v>
      </c>
      <c r="O24" s="203">
        <v>33.8375</v>
      </c>
      <c r="P24" s="203">
        <v>-83.695</v>
      </c>
      <c r="Q24" s="202" t="s">
        <v>356</v>
      </c>
      <c r="R24" s="202" t="s">
        <v>353</v>
      </c>
      <c r="S24" s="202" t="s">
        <v>388</v>
      </c>
      <c r="T24" s="202" t="s">
        <v>353</v>
      </c>
    </row>
    <row r="25" spans="1:20" ht="12.75">
      <c r="A25" s="202" t="s">
        <v>350</v>
      </c>
      <c r="B25" s="202" t="s">
        <v>321</v>
      </c>
      <c r="C25" s="202" t="s">
        <v>393</v>
      </c>
      <c r="D25" s="202" t="s">
        <v>394</v>
      </c>
      <c r="E25" s="203">
        <v>2003</v>
      </c>
      <c r="F25" s="202" t="s">
        <v>353</v>
      </c>
      <c r="G25" s="202" t="s">
        <v>354</v>
      </c>
      <c r="H25" s="204">
        <v>18.25</v>
      </c>
      <c r="I25" s="204">
        <v>0.008</v>
      </c>
      <c r="J25" s="204">
        <v>1.28</v>
      </c>
      <c r="K25" s="204">
        <v>1524.725</v>
      </c>
      <c r="L25" s="204">
        <v>25657</v>
      </c>
      <c r="M25" s="202" t="s">
        <v>24</v>
      </c>
      <c r="N25" s="202" t="s">
        <v>355</v>
      </c>
      <c r="O25" s="203">
        <v>33.8122</v>
      </c>
      <c r="P25" s="203">
        <v>-83.6954</v>
      </c>
      <c r="Q25" s="202" t="s">
        <v>356</v>
      </c>
      <c r="R25" s="202" t="s">
        <v>353</v>
      </c>
      <c r="S25" s="202" t="s">
        <v>395</v>
      </c>
      <c r="T25" s="202" t="s">
        <v>353</v>
      </c>
    </row>
    <row r="26" spans="1:20" ht="12.75">
      <c r="A26" s="202" t="s">
        <v>350</v>
      </c>
      <c r="B26" s="202" t="s">
        <v>321</v>
      </c>
      <c r="C26" s="202" t="s">
        <v>393</v>
      </c>
      <c r="D26" s="202" t="s">
        <v>396</v>
      </c>
      <c r="E26" s="203">
        <v>2003</v>
      </c>
      <c r="F26" s="202" t="s">
        <v>353</v>
      </c>
      <c r="G26" s="202" t="s">
        <v>354</v>
      </c>
      <c r="H26" s="204">
        <v>28.75</v>
      </c>
      <c r="I26" s="204">
        <v>0.013</v>
      </c>
      <c r="J26" s="204">
        <v>2.087</v>
      </c>
      <c r="K26" s="204">
        <v>2488.075</v>
      </c>
      <c r="L26" s="204">
        <v>41860</v>
      </c>
      <c r="M26" s="202" t="s">
        <v>24</v>
      </c>
      <c r="N26" s="202" t="s">
        <v>355</v>
      </c>
      <c r="O26" s="203">
        <v>33.8122</v>
      </c>
      <c r="P26" s="203">
        <v>-83.6954</v>
      </c>
      <c r="Q26" s="202" t="s">
        <v>356</v>
      </c>
      <c r="R26" s="202" t="s">
        <v>353</v>
      </c>
      <c r="S26" s="202" t="s">
        <v>395</v>
      </c>
      <c r="T26" s="202" t="s">
        <v>353</v>
      </c>
    </row>
    <row r="27" spans="1:20" ht="12.75">
      <c r="A27" s="202" t="s">
        <v>350</v>
      </c>
      <c r="B27" s="202" t="s">
        <v>322</v>
      </c>
      <c r="C27" s="202" t="s">
        <v>397</v>
      </c>
      <c r="D27" s="202" t="s">
        <v>398</v>
      </c>
      <c r="E27" s="203">
        <v>2003</v>
      </c>
      <c r="F27" s="202" t="s">
        <v>353</v>
      </c>
      <c r="G27" s="202" t="s">
        <v>354</v>
      </c>
      <c r="H27" s="204">
        <v>7.75</v>
      </c>
      <c r="I27" s="204">
        <v>0.003</v>
      </c>
      <c r="J27" s="204">
        <v>0.232</v>
      </c>
      <c r="K27" s="204">
        <v>654.425</v>
      </c>
      <c r="L27" s="204">
        <v>11014</v>
      </c>
      <c r="M27" s="202" t="s">
        <v>24</v>
      </c>
      <c r="N27" s="202" t="s">
        <v>355</v>
      </c>
      <c r="O27" s="203">
        <v>33.8147</v>
      </c>
      <c r="P27" s="203">
        <v>-83.6969</v>
      </c>
      <c r="Q27" s="202" t="s">
        <v>356</v>
      </c>
      <c r="R27" s="202" t="s">
        <v>353</v>
      </c>
      <c r="S27" s="202" t="s">
        <v>399</v>
      </c>
      <c r="T27" s="202" t="s">
        <v>353</v>
      </c>
    </row>
    <row r="28" spans="1:20" ht="12.75">
      <c r="A28" s="202" t="s">
        <v>350</v>
      </c>
      <c r="B28" s="202" t="s">
        <v>322</v>
      </c>
      <c r="C28" s="202" t="s">
        <v>397</v>
      </c>
      <c r="D28" s="202" t="s">
        <v>400</v>
      </c>
      <c r="E28" s="203">
        <v>2003</v>
      </c>
      <c r="F28" s="202" t="s">
        <v>353</v>
      </c>
      <c r="G28" s="202" t="s">
        <v>354</v>
      </c>
      <c r="H28" s="204">
        <v>7</v>
      </c>
      <c r="I28" s="204">
        <v>0.003</v>
      </c>
      <c r="J28" s="204">
        <v>0.178</v>
      </c>
      <c r="K28" s="204">
        <v>620.325</v>
      </c>
      <c r="L28" s="204">
        <v>10437</v>
      </c>
      <c r="M28" s="202" t="s">
        <v>24</v>
      </c>
      <c r="N28" s="202" t="s">
        <v>355</v>
      </c>
      <c r="O28" s="203">
        <v>33.8147</v>
      </c>
      <c r="P28" s="203">
        <v>-83.6969</v>
      </c>
      <c r="Q28" s="202" t="s">
        <v>356</v>
      </c>
      <c r="R28" s="202" t="s">
        <v>353</v>
      </c>
      <c r="S28" s="202" t="s">
        <v>399</v>
      </c>
      <c r="T28" s="202" t="s">
        <v>353</v>
      </c>
    </row>
    <row r="29" spans="1:20" ht="12.75">
      <c r="A29" s="202" t="s">
        <v>350</v>
      </c>
      <c r="B29" s="202" t="s">
        <v>322</v>
      </c>
      <c r="C29" s="202" t="s">
        <v>397</v>
      </c>
      <c r="D29" s="202" t="s">
        <v>401</v>
      </c>
      <c r="E29" s="203">
        <v>2003</v>
      </c>
      <c r="F29" s="202" t="s">
        <v>353</v>
      </c>
      <c r="G29" s="202" t="s">
        <v>354</v>
      </c>
      <c r="H29" s="204">
        <v>15.5</v>
      </c>
      <c r="I29" s="204">
        <v>0.005</v>
      </c>
      <c r="J29" s="204">
        <v>0.593</v>
      </c>
      <c r="K29" s="204">
        <v>1086.45</v>
      </c>
      <c r="L29" s="204">
        <v>18284</v>
      </c>
      <c r="M29" s="202" t="s">
        <v>24</v>
      </c>
      <c r="N29" s="202" t="s">
        <v>355</v>
      </c>
      <c r="O29" s="203">
        <v>33.8147</v>
      </c>
      <c r="P29" s="203">
        <v>-83.6969</v>
      </c>
      <c r="Q29" s="202" t="s">
        <v>356</v>
      </c>
      <c r="R29" s="202" t="s">
        <v>353</v>
      </c>
      <c r="S29" s="202" t="s">
        <v>399</v>
      </c>
      <c r="T29" s="202" t="s">
        <v>353</v>
      </c>
    </row>
  </sheetData>
  <mergeCells count="1">
    <mergeCell ref="B2:F2"/>
  </mergeCell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&amp;C&amp;F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T26"/>
  <sheetViews>
    <sheetView workbookViewId="0" topLeftCell="A1">
      <selection activeCell="A2" sqref="A2"/>
    </sheetView>
  </sheetViews>
  <sheetFormatPr defaultColWidth="9.140625" defaultRowHeight="12.75"/>
  <cols>
    <col min="1" max="1" width="6.8515625" style="0" customWidth="1"/>
    <col min="2" max="2" width="23.8515625" style="0" bestFit="1" customWidth="1"/>
    <col min="3" max="3" width="14.140625" style="0" bestFit="1" customWidth="1"/>
    <col min="4" max="4" width="6.7109375" style="0" customWidth="1"/>
    <col min="5" max="5" width="9.8515625" style="0" customWidth="1"/>
    <col min="6" max="6" width="16.140625" style="0" customWidth="1"/>
    <col min="7" max="7" width="16.7109375" style="0" customWidth="1"/>
    <col min="8" max="8" width="14.28125" style="0" customWidth="1"/>
    <col min="9" max="10" width="11.140625" style="0" customWidth="1"/>
    <col min="11" max="11" width="12.00390625" style="0" customWidth="1"/>
    <col min="12" max="12" width="12.140625" style="0" customWidth="1"/>
    <col min="13" max="13" width="8.57421875" style="0" customWidth="1"/>
    <col min="14" max="14" width="19.7109375" style="0" bestFit="1" customWidth="1"/>
    <col min="15" max="15" width="9.57421875" style="0" bestFit="1" customWidth="1"/>
    <col min="16" max="16" width="11.421875" style="0" bestFit="1" customWidth="1"/>
    <col min="17" max="17" width="17.421875" style="0" bestFit="1" customWidth="1"/>
    <col min="18" max="18" width="20.00390625" style="0" bestFit="1" customWidth="1"/>
    <col min="19" max="19" width="67.140625" style="0" bestFit="1" customWidth="1"/>
    <col min="20" max="20" width="21.8515625" style="0" bestFit="1" customWidth="1"/>
  </cols>
  <sheetData>
    <row r="1" ht="12.75">
      <c r="A1" s="160" t="s">
        <v>405</v>
      </c>
    </row>
    <row r="2" spans="1:9" ht="12.75">
      <c r="A2" s="15" t="s">
        <v>334</v>
      </c>
      <c r="B2" s="304" t="str">
        <f>HYPERLINK("http://camddataandmaps.epa.gov/gdm/index.cfm?fuseaction=emissions.wizard")</f>
        <v>http://camddataandmaps.epa.gov/gdm/index.cfm?fuseaction=emissions.wizard</v>
      </c>
      <c r="C2" s="305"/>
      <c r="D2" s="305"/>
      <c r="E2" s="305"/>
      <c r="F2" s="305"/>
      <c r="G2" s="195"/>
      <c r="H2" s="195"/>
      <c r="I2" s="195"/>
    </row>
    <row r="3" spans="1:20" ht="12.75">
      <c r="A3" s="205" t="s">
        <v>316</v>
      </c>
      <c r="B3" s="205" t="s">
        <v>317</v>
      </c>
      <c r="C3" s="205" t="s">
        <v>318</v>
      </c>
      <c r="D3" s="205" t="s">
        <v>319</v>
      </c>
      <c r="E3" s="205" t="s">
        <v>320</v>
      </c>
      <c r="F3" s="205" t="s">
        <v>335</v>
      </c>
      <c r="G3" s="205" t="s">
        <v>336</v>
      </c>
      <c r="H3" s="205" t="s">
        <v>337</v>
      </c>
      <c r="I3" s="205" t="s">
        <v>338</v>
      </c>
      <c r="J3" s="205" t="s">
        <v>339</v>
      </c>
      <c r="K3" s="205" t="s">
        <v>340</v>
      </c>
      <c r="L3" s="205" t="s">
        <v>341</v>
      </c>
      <c r="M3" s="205" t="s">
        <v>342</v>
      </c>
      <c r="N3" s="205" t="s">
        <v>343</v>
      </c>
      <c r="O3" s="205" t="s">
        <v>344</v>
      </c>
      <c r="P3" s="205" t="s">
        <v>345</v>
      </c>
      <c r="Q3" s="205" t="s">
        <v>346</v>
      </c>
      <c r="R3" s="205" t="s">
        <v>347</v>
      </c>
      <c r="S3" s="205" t="s">
        <v>348</v>
      </c>
      <c r="T3" s="205" t="s">
        <v>349</v>
      </c>
    </row>
    <row r="4" spans="1:20" ht="12.75">
      <c r="A4" s="206" t="s">
        <v>350</v>
      </c>
      <c r="B4" s="206" t="s">
        <v>327</v>
      </c>
      <c r="C4" s="206" t="s">
        <v>351</v>
      </c>
      <c r="D4" s="206" t="s">
        <v>352</v>
      </c>
      <c r="E4" s="207">
        <v>2004</v>
      </c>
      <c r="F4" s="206" t="s">
        <v>353</v>
      </c>
      <c r="G4" s="206" t="s">
        <v>354</v>
      </c>
      <c r="H4" s="207">
        <v>2200</v>
      </c>
      <c r="I4" s="207">
        <v>10410.611</v>
      </c>
      <c r="J4" s="207">
        <v>359.226</v>
      </c>
      <c r="K4" s="207">
        <v>1332869.475</v>
      </c>
      <c r="L4" s="207">
        <v>12990942</v>
      </c>
      <c r="M4" s="206" t="s">
        <v>19</v>
      </c>
      <c r="N4" s="206" t="s">
        <v>355</v>
      </c>
      <c r="O4" s="207">
        <v>34.1256</v>
      </c>
      <c r="P4" s="207">
        <v>-84.9192</v>
      </c>
      <c r="Q4" s="206" t="s">
        <v>356</v>
      </c>
      <c r="R4" s="206" t="s">
        <v>353</v>
      </c>
      <c r="S4" s="206" t="s">
        <v>357</v>
      </c>
      <c r="T4" s="206" t="s">
        <v>358</v>
      </c>
    </row>
    <row r="5" spans="1:20" ht="12.75">
      <c r="A5" s="206" t="s">
        <v>350</v>
      </c>
      <c r="B5" s="206" t="s">
        <v>327</v>
      </c>
      <c r="C5" s="206" t="s">
        <v>351</v>
      </c>
      <c r="D5" s="206" t="s">
        <v>359</v>
      </c>
      <c r="E5" s="207">
        <v>2004</v>
      </c>
      <c r="F5" s="206" t="s">
        <v>353</v>
      </c>
      <c r="G5" s="206" t="s">
        <v>354</v>
      </c>
      <c r="H5" s="207">
        <v>2110.25</v>
      </c>
      <c r="I5" s="207">
        <v>11618.995</v>
      </c>
      <c r="J5" s="207">
        <v>417.14</v>
      </c>
      <c r="K5" s="207">
        <v>1491779.375</v>
      </c>
      <c r="L5" s="207">
        <v>14539777</v>
      </c>
      <c r="M5" s="206" t="s">
        <v>19</v>
      </c>
      <c r="N5" s="206" t="s">
        <v>355</v>
      </c>
      <c r="O5" s="207">
        <v>34.1256</v>
      </c>
      <c r="P5" s="207">
        <v>-84.9192</v>
      </c>
      <c r="Q5" s="206" t="s">
        <v>356</v>
      </c>
      <c r="R5" s="206" t="s">
        <v>353</v>
      </c>
      <c r="S5" s="206" t="s">
        <v>357</v>
      </c>
      <c r="T5" s="206" t="s">
        <v>358</v>
      </c>
    </row>
    <row r="6" spans="1:20" ht="12.75">
      <c r="A6" s="206" t="s">
        <v>350</v>
      </c>
      <c r="B6" s="206" t="s">
        <v>327</v>
      </c>
      <c r="C6" s="206" t="s">
        <v>351</v>
      </c>
      <c r="D6" s="206" t="s">
        <v>360</v>
      </c>
      <c r="E6" s="207">
        <v>2004</v>
      </c>
      <c r="F6" s="206" t="s">
        <v>353</v>
      </c>
      <c r="G6" s="206" t="s">
        <v>354</v>
      </c>
      <c r="H6" s="207">
        <v>2208</v>
      </c>
      <c r="I6" s="207">
        <v>13063.648</v>
      </c>
      <c r="J6" s="207">
        <v>431.131</v>
      </c>
      <c r="K6" s="207">
        <v>1645696.5</v>
      </c>
      <c r="L6" s="207">
        <v>16039946</v>
      </c>
      <c r="M6" s="206" t="s">
        <v>19</v>
      </c>
      <c r="N6" s="206" t="s">
        <v>355</v>
      </c>
      <c r="O6" s="207">
        <v>34.1256</v>
      </c>
      <c r="P6" s="207">
        <v>-84.9192</v>
      </c>
      <c r="Q6" s="206" t="s">
        <v>356</v>
      </c>
      <c r="R6" s="206" t="s">
        <v>353</v>
      </c>
      <c r="S6" s="206" t="s">
        <v>357</v>
      </c>
      <c r="T6" s="206" t="s">
        <v>358</v>
      </c>
    </row>
    <row r="7" spans="1:20" ht="12.75">
      <c r="A7" s="206" t="s">
        <v>350</v>
      </c>
      <c r="B7" s="206" t="s">
        <v>327</v>
      </c>
      <c r="C7" s="206" t="s">
        <v>351</v>
      </c>
      <c r="D7" s="206" t="s">
        <v>362</v>
      </c>
      <c r="E7" s="207">
        <v>2004</v>
      </c>
      <c r="F7" s="206" t="s">
        <v>353</v>
      </c>
      <c r="G7" s="206" t="s">
        <v>354</v>
      </c>
      <c r="H7" s="207">
        <v>2204.25</v>
      </c>
      <c r="I7" s="207">
        <v>12579.678</v>
      </c>
      <c r="J7" s="207">
        <v>440.039</v>
      </c>
      <c r="K7" s="207">
        <v>1617845.35</v>
      </c>
      <c r="L7" s="207">
        <v>15768501</v>
      </c>
      <c r="M7" s="206" t="s">
        <v>19</v>
      </c>
      <c r="N7" s="206" t="s">
        <v>355</v>
      </c>
      <c r="O7" s="207">
        <v>34.1256</v>
      </c>
      <c r="P7" s="207">
        <v>-84.9192</v>
      </c>
      <c r="Q7" s="206" t="s">
        <v>356</v>
      </c>
      <c r="R7" s="206" t="s">
        <v>353</v>
      </c>
      <c r="S7" s="206" t="s">
        <v>357</v>
      </c>
      <c r="T7" s="206" t="s">
        <v>358</v>
      </c>
    </row>
    <row r="8" spans="1:20" ht="12.75">
      <c r="A8" s="206" t="s">
        <v>350</v>
      </c>
      <c r="B8" s="206" t="s">
        <v>325</v>
      </c>
      <c r="C8" s="206" t="s">
        <v>367</v>
      </c>
      <c r="D8" s="206" t="s">
        <v>368</v>
      </c>
      <c r="E8" s="207">
        <v>2004</v>
      </c>
      <c r="F8" s="206" t="s">
        <v>369</v>
      </c>
      <c r="G8" s="206" t="s">
        <v>354</v>
      </c>
      <c r="H8" s="207">
        <v>2190.25</v>
      </c>
      <c r="I8" s="207">
        <v>3423.383</v>
      </c>
      <c r="J8" s="207">
        <v>567.579</v>
      </c>
      <c r="K8" s="207">
        <v>488093.318</v>
      </c>
      <c r="L8" s="207">
        <v>4759276</v>
      </c>
      <c r="M8" s="206" t="s">
        <v>7</v>
      </c>
      <c r="N8" s="206" t="s">
        <v>355</v>
      </c>
      <c r="O8" s="207">
        <v>33.8244</v>
      </c>
      <c r="P8" s="207">
        <v>-84.475</v>
      </c>
      <c r="Q8" s="206" t="s">
        <v>356</v>
      </c>
      <c r="R8" s="206" t="s">
        <v>353</v>
      </c>
      <c r="S8" s="206" t="s">
        <v>370</v>
      </c>
      <c r="T8" s="206" t="s">
        <v>358</v>
      </c>
    </row>
    <row r="9" spans="1:20" ht="12.75">
      <c r="A9" s="206" t="s">
        <v>350</v>
      </c>
      <c r="B9" s="206" t="s">
        <v>325</v>
      </c>
      <c r="C9" s="206" t="s">
        <v>367</v>
      </c>
      <c r="D9" s="206" t="s">
        <v>371</v>
      </c>
      <c r="E9" s="207">
        <v>2004</v>
      </c>
      <c r="F9" s="206" t="s">
        <v>369</v>
      </c>
      <c r="G9" s="206" t="s">
        <v>354</v>
      </c>
      <c r="H9" s="207">
        <v>2171.25</v>
      </c>
      <c r="I9" s="207">
        <v>3335.589</v>
      </c>
      <c r="J9" s="207">
        <v>556.31</v>
      </c>
      <c r="K9" s="207">
        <v>477837.882</v>
      </c>
      <c r="L9" s="207">
        <v>4659001</v>
      </c>
      <c r="M9" s="206" t="s">
        <v>7</v>
      </c>
      <c r="N9" s="206" t="s">
        <v>355</v>
      </c>
      <c r="O9" s="207">
        <v>33.8244</v>
      </c>
      <c r="P9" s="207">
        <v>-84.475</v>
      </c>
      <c r="Q9" s="206" t="s">
        <v>356</v>
      </c>
      <c r="R9" s="206" t="s">
        <v>353</v>
      </c>
      <c r="S9" s="206" t="s">
        <v>370</v>
      </c>
      <c r="T9" s="206" t="s">
        <v>358</v>
      </c>
    </row>
    <row r="10" spans="1:20" ht="12.75">
      <c r="A10" s="206" t="s">
        <v>350</v>
      </c>
      <c r="B10" s="206" t="s">
        <v>326</v>
      </c>
      <c r="C10" s="206" t="s">
        <v>372</v>
      </c>
      <c r="D10" s="206" t="s">
        <v>373</v>
      </c>
      <c r="E10" s="207">
        <v>2004</v>
      </c>
      <c r="F10" s="206" t="s">
        <v>353</v>
      </c>
      <c r="G10" s="206" t="s">
        <v>354</v>
      </c>
      <c r="H10" s="207">
        <v>2207</v>
      </c>
      <c r="I10" s="207">
        <v>124.283</v>
      </c>
      <c r="J10" s="207">
        <v>260.217</v>
      </c>
      <c r="K10" s="207">
        <v>165953.5</v>
      </c>
      <c r="L10" s="207">
        <v>1617486</v>
      </c>
      <c r="M10" s="206" t="s">
        <v>8</v>
      </c>
      <c r="N10" s="206" t="s">
        <v>355</v>
      </c>
      <c r="O10" s="207">
        <v>33.4622</v>
      </c>
      <c r="P10" s="207">
        <v>-84.8986</v>
      </c>
      <c r="Q10" s="206" t="s">
        <v>356</v>
      </c>
      <c r="R10" s="206" t="s">
        <v>374</v>
      </c>
      <c r="S10" s="206" t="s">
        <v>375</v>
      </c>
      <c r="T10" s="206" t="s">
        <v>358</v>
      </c>
    </row>
    <row r="11" spans="1:20" ht="12.75">
      <c r="A11" s="206" t="s">
        <v>350</v>
      </c>
      <c r="B11" s="206" t="s">
        <v>326</v>
      </c>
      <c r="C11" s="206" t="s">
        <v>372</v>
      </c>
      <c r="D11" s="206" t="s">
        <v>376</v>
      </c>
      <c r="E11" s="207">
        <v>2004</v>
      </c>
      <c r="F11" s="206" t="s">
        <v>369</v>
      </c>
      <c r="G11" s="206" t="s">
        <v>354</v>
      </c>
      <c r="H11" s="207">
        <v>2208</v>
      </c>
      <c r="I11" s="207">
        <v>1586.646</v>
      </c>
      <c r="J11" s="207">
        <v>296.289</v>
      </c>
      <c r="K11" s="207">
        <v>174670.371</v>
      </c>
      <c r="L11" s="207">
        <v>1702445</v>
      </c>
      <c r="M11" s="206" t="s">
        <v>8</v>
      </c>
      <c r="N11" s="206" t="s">
        <v>355</v>
      </c>
      <c r="O11" s="207">
        <v>33.4622</v>
      </c>
      <c r="P11" s="207">
        <v>-84.8986</v>
      </c>
      <c r="Q11" s="206" t="s">
        <v>356</v>
      </c>
      <c r="R11" s="206" t="s">
        <v>353</v>
      </c>
      <c r="S11" s="206" t="s">
        <v>375</v>
      </c>
      <c r="T11" s="206" t="s">
        <v>358</v>
      </c>
    </row>
    <row r="12" spans="1:20" ht="12.75">
      <c r="A12" s="206" t="s">
        <v>350</v>
      </c>
      <c r="B12" s="206" t="s">
        <v>326</v>
      </c>
      <c r="C12" s="206" t="s">
        <v>372</v>
      </c>
      <c r="D12" s="206" t="s">
        <v>377</v>
      </c>
      <c r="E12" s="207">
        <v>2004</v>
      </c>
      <c r="F12" s="206" t="s">
        <v>369</v>
      </c>
      <c r="G12" s="206" t="s">
        <v>354</v>
      </c>
      <c r="H12" s="207">
        <v>2208</v>
      </c>
      <c r="I12" s="207">
        <v>1569.438</v>
      </c>
      <c r="J12" s="207">
        <v>292.854</v>
      </c>
      <c r="K12" s="207">
        <v>172535.629</v>
      </c>
      <c r="L12" s="207">
        <v>1681639</v>
      </c>
      <c r="M12" s="206" t="s">
        <v>8</v>
      </c>
      <c r="N12" s="206" t="s">
        <v>355</v>
      </c>
      <c r="O12" s="207">
        <v>33.4622</v>
      </c>
      <c r="P12" s="207">
        <v>-84.8986</v>
      </c>
      <c r="Q12" s="206" t="s">
        <v>356</v>
      </c>
      <c r="R12" s="206" t="s">
        <v>353</v>
      </c>
      <c r="S12" s="206" t="s">
        <v>375</v>
      </c>
      <c r="T12" s="206" t="s">
        <v>358</v>
      </c>
    </row>
    <row r="13" spans="1:20" ht="12.75">
      <c r="A13" s="206" t="s">
        <v>350</v>
      </c>
      <c r="B13" s="206" t="s">
        <v>326</v>
      </c>
      <c r="C13" s="206" t="s">
        <v>372</v>
      </c>
      <c r="D13" s="206" t="s">
        <v>378</v>
      </c>
      <c r="E13" s="207">
        <v>2004</v>
      </c>
      <c r="F13" s="206" t="s">
        <v>379</v>
      </c>
      <c r="G13" s="206" t="s">
        <v>354</v>
      </c>
      <c r="H13" s="207">
        <v>1850.75</v>
      </c>
      <c r="I13" s="207">
        <v>1688.875</v>
      </c>
      <c r="J13" s="207">
        <v>281.088</v>
      </c>
      <c r="K13" s="207">
        <v>188476.668</v>
      </c>
      <c r="L13" s="207">
        <v>1837007</v>
      </c>
      <c r="M13" s="206" t="s">
        <v>8</v>
      </c>
      <c r="N13" s="206" t="s">
        <v>355</v>
      </c>
      <c r="O13" s="207">
        <v>33.4622</v>
      </c>
      <c r="P13" s="207">
        <v>-84.8986</v>
      </c>
      <c r="Q13" s="206" t="s">
        <v>356</v>
      </c>
      <c r="R13" s="206" t="s">
        <v>353</v>
      </c>
      <c r="S13" s="206" t="s">
        <v>380</v>
      </c>
      <c r="T13" s="206" t="s">
        <v>358</v>
      </c>
    </row>
    <row r="14" spans="1:20" ht="12.75">
      <c r="A14" s="206" t="s">
        <v>350</v>
      </c>
      <c r="B14" s="206" t="s">
        <v>326</v>
      </c>
      <c r="C14" s="206" t="s">
        <v>372</v>
      </c>
      <c r="D14" s="206" t="s">
        <v>381</v>
      </c>
      <c r="E14" s="207">
        <v>2004</v>
      </c>
      <c r="F14" s="206" t="s">
        <v>379</v>
      </c>
      <c r="G14" s="206" t="s">
        <v>354</v>
      </c>
      <c r="H14" s="207">
        <v>1871</v>
      </c>
      <c r="I14" s="207">
        <v>1717.027</v>
      </c>
      <c r="J14" s="207">
        <v>287.527</v>
      </c>
      <c r="K14" s="207">
        <v>193254.932</v>
      </c>
      <c r="L14" s="207">
        <v>1883579</v>
      </c>
      <c r="M14" s="206" t="s">
        <v>8</v>
      </c>
      <c r="N14" s="206" t="s">
        <v>355</v>
      </c>
      <c r="O14" s="207">
        <v>33.4622</v>
      </c>
      <c r="P14" s="207">
        <v>-84.8986</v>
      </c>
      <c r="Q14" s="206" t="s">
        <v>356</v>
      </c>
      <c r="R14" s="206" t="s">
        <v>353</v>
      </c>
      <c r="S14" s="206" t="s">
        <v>380</v>
      </c>
      <c r="T14" s="206" t="s">
        <v>358</v>
      </c>
    </row>
    <row r="15" spans="1:20" ht="12.75">
      <c r="A15" s="206" t="s">
        <v>350</v>
      </c>
      <c r="B15" s="206" t="s">
        <v>326</v>
      </c>
      <c r="C15" s="206" t="s">
        <v>372</v>
      </c>
      <c r="D15" s="206" t="s">
        <v>382</v>
      </c>
      <c r="E15" s="207">
        <v>2004</v>
      </c>
      <c r="F15" s="206" t="s">
        <v>353</v>
      </c>
      <c r="G15" s="206" t="s">
        <v>354</v>
      </c>
      <c r="H15" s="207">
        <v>2157.25</v>
      </c>
      <c r="I15" s="207">
        <v>5377.263</v>
      </c>
      <c r="J15" s="207">
        <v>670.131</v>
      </c>
      <c r="K15" s="207">
        <v>580674.95</v>
      </c>
      <c r="L15" s="207">
        <v>5662033</v>
      </c>
      <c r="M15" s="206" t="s">
        <v>8</v>
      </c>
      <c r="N15" s="206" t="s">
        <v>355</v>
      </c>
      <c r="O15" s="207">
        <v>33.4622</v>
      </c>
      <c r="P15" s="207">
        <v>-84.8986</v>
      </c>
      <c r="Q15" s="206" t="s">
        <v>356</v>
      </c>
      <c r="R15" s="206" t="s">
        <v>353</v>
      </c>
      <c r="S15" s="206" t="s">
        <v>370</v>
      </c>
      <c r="T15" s="206" t="s">
        <v>358</v>
      </c>
    </row>
    <row r="16" spans="1:20" ht="12.75">
      <c r="A16" s="206" t="s">
        <v>350</v>
      </c>
      <c r="B16" s="206" t="s">
        <v>326</v>
      </c>
      <c r="C16" s="206" t="s">
        <v>372</v>
      </c>
      <c r="D16" s="206" t="s">
        <v>383</v>
      </c>
      <c r="E16" s="207">
        <v>2004</v>
      </c>
      <c r="F16" s="206" t="s">
        <v>353</v>
      </c>
      <c r="G16" s="206" t="s">
        <v>354</v>
      </c>
      <c r="H16" s="207">
        <v>1732</v>
      </c>
      <c r="I16" s="207">
        <v>3840.503</v>
      </c>
      <c r="J16" s="207">
        <v>511.245</v>
      </c>
      <c r="K16" s="207">
        <v>451928.025</v>
      </c>
      <c r="L16" s="207">
        <v>4404757</v>
      </c>
      <c r="M16" s="206" t="s">
        <v>8</v>
      </c>
      <c r="N16" s="206" t="s">
        <v>355</v>
      </c>
      <c r="O16" s="207">
        <v>33.4622</v>
      </c>
      <c r="P16" s="207">
        <v>-84.8986</v>
      </c>
      <c r="Q16" s="206" t="s">
        <v>356</v>
      </c>
      <c r="R16" s="206" t="s">
        <v>353</v>
      </c>
      <c r="S16" s="206" t="s">
        <v>370</v>
      </c>
      <c r="T16" s="206" t="s">
        <v>358</v>
      </c>
    </row>
    <row r="17" spans="1:20" ht="12.75">
      <c r="A17" s="206" t="s">
        <v>350</v>
      </c>
      <c r="B17" s="206" t="s">
        <v>384</v>
      </c>
      <c r="C17" s="206" t="s">
        <v>385</v>
      </c>
      <c r="D17" s="206" t="s">
        <v>386</v>
      </c>
      <c r="E17" s="207">
        <v>2004</v>
      </c>
      <c r="F17" s="206" t="s">
        <v>353</v>
      </c>
      <c r="G17" s="206" t="s">
        <v>354</v>
      </c>
      <c r="H17" s="207">
        <v>21.25</v>
      </c>
      <c r="I17" s="207">
        <v>0.005</v>
      </c>
      <c r="J17" s="207">
        <v>0.706</v>
      </c>
      <c r="K17" s="207">
        <v>924.05</v>
      </c>
      <c r="L17" s="207">
        <v>15551</v>
      </c>
      <c r="M17" s="206" t="s">
        <v>24</v>
      </c>
      <c r="N17" s="206" t="s">
        <v>387</v>
      </c>
      <c r="O17" s="207">
        <v>33.8375</v>
      </c>
      <c r="P17" s="207">
        <v>-83.695</v>
      </c>
      <c r="Q17" s="206" t="s">
        <v>356</v>
      </c>
      <c r="R17" s="206" t="s">
        <v>353</v>
      </c>
      <c r="S17" s="206" t="s">
        <v>388</v>
      </c>
      <c r="T17" s="206" t="s">
        <v>353</v>
      </c>
    </row>
    <row r="18" spans="1:20" ht="12.75">
      <c r="A18" s="206" t="s">
        <v>350</v>
      </c>
      <c r="B18" s="206" t="s">
        <v>384</v>
      </c>
      <c r="C18" s="206" t="s">
        <v>385</v>
      </c>
      <c r="D18" s="206" t="s">
        <v>389</v>
      </c>
      <c r="E18" s="207">
        <v>2004</v>
      </c>
      <c r="F18" s="206" t="s">
        <v>353</v>
      </c>
      <c r="G18" s="206" t="s">
        <v>354</v>
      </c>
      <c r="H18" s="207">
        <v>29.75</v>
      </c>
      <c r="I18" s="207">
        <v>0.007</v>
      </c>
      <c r="J18" s="207">
        <v>0.712</v>
      </c>
      <c r="K18" s="207">
        <v>1283.55</v>
      </c>
      <c r="L18" s="207">
        <v>21597</v>
      </c>
      <c r="M18" s="206" t="s">
        <v>24</v>
      </c>
      <c r="N18" s="206" t="s">
        <v>387</v>
      </c>
      <c r="O18" s="207">
        <v>33.8375</v>
      </c>
      <c r="P18" s="207">
        <v>-83.695</v>
      </c>
      <c r="Q18" s="206" t="s">
        <v>356</v>
      </c>
      <c r="R18" s="206" t="s">
        <v>353</v>
      </c>
      <c r="S18" s="206" t="s">
        <v>388</v>
      </c>
      <c r="T18" s="206" t="s">
        <v>353</v>
      </c>
    </row>
    <row r="19" spans="1:20" ht="12.75">
      <c r="A19" s="206" t="s">
        <v>350</v>
      </c>
      <c r="B19" s="206" t="s">
        <v>384</v>
      </c>
      <c r="C19" s="206" t="s">
        <v>385</v>
      </c>
      <c r="D19" s="206" t="s">
        <v>390</v>
      </c>
      <c r="E19" s="207">
        <v>2004</v>
      </c>
      <c r="F19" s="206" t="s">
        <v>353</v>
      </c>
      <c r="G19" s="206" t="s">
        <v>354</v>
      </c>
      <c r="H19" s="207">
        <v>16.25</v>
      </c>
      <c r="I19" s="207">
        <v>0.005</v>
      </c>
      <c r="J19" s="207">
        <v>0.58</v>
      </c>
      <c r="K19" s="207">
        <v>846.475</v>
      </c>
      <c r="L19" s="207">
        <v>14247</v>
      </c>
      <c r="M19" s="206" t="s">
        <v>24</v>
      </c>
      <c r="N19" s="206" t="s">
        <v>387</v>
      </c>
      <c r="O19" s="207">
        <v>33.8375</v>
      </c>
      <c r="P19" s="207">
        <v>-83.695</v>
      </c>
      <c r="Q19" s="206" t="s">
        <v>356</v>
      </c>
      <c r="R19" s="206" t="s">
        <v>353</v>
      </c>
      <c r="S19" s="206" t="s">
        <v>388</v>
      </c>
      <c r="T19" s="206" t="s">
        <v>353</v>
      </c>
    </row>
    <row r="20" spans="1:20" ht="12.75">
      <c r="A20" s="206" t="s">
        <v>350</v>
      </c>
      <c r="B20" s="206" t="s">
        <v>384</v>
      </c>
      <c r="C20" s="206" t="s">
        <v>385</v>
      </c>
      <c r="D20" s="206" t="s">
        <v>391</v>
      </c>
      <c r="E20" s="207">
        <v>2004</v>
      </c>
      <c r="F20" s="206" t="s">
        <v>353</v>
      </c>
      <c r="G20" s="206" t="s">
        <v>354</v>
      </c>
      <c r="H20" s="207">
        <v>21.75</v>
      </c>
      <c r="I20" s="207">
        <v>0.005</v>
      </c>
      <c r="J20" s="207">
        <v>0.278</v>
      </c>
      <c r="K20" s="207">
        <v>934.925</v>
      </c>
      <c r="L20" s="207">
        <v>15735</v>
      </c>
      <c r="M20" s="206" t="s">
        <v>24</v>
      </c>
      <c r="N20" s="206" t="s">
        <v>387</v>
      </c>
      <c r="O20" s="207">
        <v>33.8375</v>
      </c>
      <c r="P20" s="207">
        <v>-83.695</v>
      </c>
      <c r="Q20" s="206" t="s">
        <v>356</v>
      </c>
      <c r="R20" s="206" t="s">
        <v>353</v>
      </c>
      <c r="S20" s="206" t="s">
        <v>388</v>
      </c>
      <c r="T20" s="206" t="s">
        <v>353</v>
      </c>
    </row>
    <row r="21" spans="1:20" ht="12.75">
      <c r="A21" s="206" t="s">
        <v>350</v>
      </c>
      <c r="B21" s="206" t="s">
        <v>384</v>
      </c>
      <c r="C21" s="206" t="s">
        <v>385</v>
      </c>
      <c r="D21" s="206" t="s">
        <v>392</v>
      </c>
      <c r="E21" s="207">
        <v>2004</v>
      </c>
      <c r="F21" s="206" t="s">
        <v>353</v>
      </c>
      <c r="G21" s="206" t="s">
        <v>354</v>
      </c>
      <c r="H21" s="207">
        <v>16.25</v>
      </c>
      <c r="I21" s="207">
        <v>0.004</v>
      </c>
      <c r="J21" s="207">
        <v>0.222</v>
      </c>
      <c r="K21" s="207">
        <v>684.4</v>
      </c>
      <c r="L21" s="207">
        <v>11516</v>
      </c>
      <c r="M21" s="206" t="s">
        <v>24</v>
      </c>
      <c r="N21" s="206" t="s">
        <v>387</v>
      </c>
      <c r="O21" s="207">
        <v>33.8375</v>
      </c>
      <c r="P21" s="207">
        <v>-83.695</v>
      </c>
      <c r="Q21" s="206" t="s">
        <v>356</v>
      </c>
      <c r="R21" s="206" t="s">
        <v>353</v>
      </c>
      <c r="S21" s="206" t="s">
        <v>388</v>
      </c>
      <c r="T21" s="206" t="s">
        <v>353</v>
      </c>
    </row>
    <row r="22" spans="1:20" ht="12.75">
      <c r="A22" s="206" t="s">
        <v>350</v>
      </c>
      <c r="B22" s="206" t="s">
        <v>321</v>
      </c>
      <c r="C22" s="206" t="s">
        <v>393</v>
      </c>
      <c r="D22" s="206" t="s">
        <v>394</v>
      </c>
      <c r="E22" s="207">
        <v>2004</v>
      </c>
      <c r="F22" s="206" t="s">
        <v>353</v>
      </c>
      <c r="G22" s="206" t="s">
        <v>354</v>
      </c>
      <c r="H22" s="207">
        <v>0</v>
      </c>
      <c r="I22" s="207" t="s">
        <v>353</v>
      </c>
      <c r="J22" s="207" t="s">
        <v>353</v>
      </c>
      <c r="K22" s="207" t="s">
        <v>353</v>
      </c>
      <c r="L22" s="207" t="s">
        <v>353</v>
      </c>
      <c r="M22" s="206" t="s">
        <v>24</v>
      </c>
      <c r="N22" s="206" t="s">
        <v>355</v>
      </c>
      <c r="O22" s="207">
        <v>33.8122</v>
      </c>
      <c r="P22" s="207">
        <v>-83.6954</v>
      </c>
      <c r="Q22" s="206" t="s">
        <v>356</v>
      </c>
      <c r="R22" s="206" t="s">
        <v>353</v>
      </c>
      <c r="S22" s="206" t="s">
        <v>395</v>
      </c>
      <c r="T22" s="206" t="s">
        <v>353</v>
      </c>
    </row>
    <row r="23" spans="1:20" ht="12.75">
      <c r="A23" s="206" t="s">
        <v>350</v>
      </c>
      <c r="B23" s="206" t="s">
        <v>321</v>
      </c>
      <c r="C23" s="206" t="s">
        <v>393</v>
      </c>
      <c r="D23" s="206" t="s">
        <v>396</v>
      </c>
      <c r="E23" s="207">
        <v>2004</v>
      </c>
      <c r="F23" s="206" t="s">
        <v>353</v>
      </c>
      <c r="G23" s="206" t="s">
        <v>354</v>
      </c>
      <c r="H23" s="207">
        <v>0</v>
      </c>
      <c r="I23" s="207" t="s">
        <v>353</v>
      </c>
      <c r="J23" s="207" t="s">
        <v>353</v>
      </c>
      <c r="K23" s="207" t="s">
        <v>353</v>
      </c>
      <c r="L23" s="207" t="s">
        <v>353</v>
      </c>
      <c r="M23" s="206" t="s">
        <v>24</v>
      </c>
      <c r="N23" s="206" t="s">
        <v>355</v>
      </c>
      <c r="O23" s="207">
        <v>33.8122</v>
      </c>
      <c r="P23" s="207">
        <v>-83.6954</v>
      </c>
      <c r="Q23" s="206" t="s">
        <v>356</v>
      </c>
      <c r="R23" s="206" t="s">
        <v>353</v>
      </c>
      <c r="S23" s="206" t="s">
        <v>395</v>
      </c>
      <c r="T23" s="206" t="s">
        <v>353</v>
      </c>
    </row>
    <row r="24" spans="1:20" ht="12.75">
      <c r="A24" s="206" t="s">
        <v>350</v>
      </c>
      <c r="B24" s="206" t="s">
        <v>322</v>
      </c>
      <c r="C24" s="206" t="s">
        <v>397</v>
      </c>
      <c r="D24" s="206" t="s">
        <v>398</v>
      </c>
      <c r="E24" s="207">
        <v>2004</v>
      </c>
      <c r="F24" s="206" t="s">
        <v>353</v>
      </c>
      <c r="G24" s="206" t="s">
        <v>354</v>
      </c>
      <c r="H24" s="207" t="s">
        <v>353</v>
      </c>
      <c r="I24" s="207" t="s">
        <v>353</v>
      </c>
      <c r="J24" s="207" t="s">
        <v>353</v>
      </c>
      <c r="K24" s="207" t="s">
        <v>353</v>
      </c>
      <c r="L24" s="207" t="s">
        <v>353</v>
      </c>
      <c r="M24" s="206" t="s">
        <v>24</v>
      </c>
      <c r="N24" s="206" t="s">
        <v>355</v>
      </c>
      <c r="O24" s="207">
        <v>33.8147</v>
      </c>
      <c r="P24" s="207">
        <v>-83.6969</v>
      </c>
      <c r="Q24" s="206" t="s">
        <v>356</v>
      </c>
      <c r="R24" s="206" t="s">
        <v>353</v>
      </c>
      <c r="S24" s="206" t="s">
        <v>399</v>
      </c>
      <c r="T24" s="206" t="s">
        <v>353</v>
      </c>
    </row>
    <row r="25" spans="1:20" ht="12.75">
      <c r="A25" s="206" t="s">
        <v>350</v>
      </c>
      <c r="B25" s="206" t="s">
        <v>322</v>
      </c>
      <c r="C25" s="206" t="s">
        <v>397</v>
      </c>
      <c r="D25" s="206" t="s">
        <v>400</v>
      </c>
      <c r="E25" s="207">
        <v>2004</v>
      </c>
      <c r="F25" s="206" t="s">
        <v>353</v>
      </c>
      <c r="G25" s="206" t="s">
        <v>354</v>
      </c>
      <c r="H25" s="207" t="s">
        <v>353</v>
      </c>
      <c r="I25" s="207" t="s">
        <v>353</v>
      </c>
      <c r="J25" s="207" t="s">
        <v>353</v>
      </c>
      <c r="K25" s="207" t="s">
        <v>353</v>
      </c>
      <c r="L25" s="207" t="s">
        <v>353</v>
      </c>
      <c r="M25" s="206" t="s">
        <v>24</v>
      </c>
      <c r="N25" s="206" t="s">
        <v>355</v>
      </c>
      <c r="O25" s="207">
        <v>33.8147</v>
      </c>
      <c r="P25" s="207">
        <v>-83.6969</v>
      </c>
      <c r="Q25" s="206" t="s">
        <v>356</v>
      </c>
      <c r="R25" s="206" t="s">
        <v>353</v>
      </c>
      <c r="S25" s="206" t="s">
        <v>399</v>
      </c>
      <c r="T25" s="206" t="s">
        <v>353</v>
      </c>
    </row>
    <row r="26" spans="1:20" ht="12.75">
      <c r="A26" s="206" t="s">
        <v>350</v>
      </c>
      <c r="B26" s="206" t="s">
        <v>322</v>
      </c>
      <c r="C26" s="206" t="s">
        <v>397</v>
      </c>
      <c r="D26" s="206" t="s">
        <v>401</v>
      </c>
      <c r="E26" s="207">
        <v>2004</v>
      </c>
      <c r="F26" s="206" t="s">
        <v>353</v>
      </c>
      <c r="G26" s="206" t="s">
        <v>354</v>
      </c>
      <c r="H26" s="207">
        <v>0</v>
      </c>
      <c r="I26" s="207" t="s">
        <v>353</v>
      </c>
      <c r="J26" s="207" t="s">
        <v>353</v>
      </c>
      <c r="K26" s="207" t="s">
        <v>353</v>
      </c>
      <c r="L26" s="207" t="s">
        <v>353</v>
      </c>
      <c r="M26" s="206" t="s">
        <v>24</v>
      </c>
      <c r="N26" s="206" t="s">
        <v>355</v>
      </c>
      <c r="O26" s="207">
        <v>33.8147</v>
      </c>
      <c r="P26" s="207">
        <v>-83.6969</v>
      </c>
      <c r="Q26" s="206" t="s">
        <v>356</v>
      </c>
      <c r="R26" s="206" t="s">
        <v>353</v>
      </c>
      <c r="S26" s="206" t="s">
        <v>399</v>
      </c>
      <c r="T26" s="206" t="s">
        <v>353</v>
      </c>
    </row>
  </sheetData>
  <mergeCells count="1">
    <mergeCell ref="B2:F2"/>
  </mergeCell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&amp;C&amp;F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T26"/>
  <sheetViews>
    <sheetView workbookViewId="0" topLeftCell="A1">
      <selection activeCell="A2" sqref="A2"/>
    </sheetView>
  </sheetViews>
  <sheetFormatPr defaultColWidth="9.140625" defaultRowHeight="12.75"/>
  <cols>
    <col min="1" max="1" width="6.8515625" style="0" customWidth="1"/>
    <col min="2" max="2" width="23.8515625" style="0" bestFit="1" customWidth="1"/>
    <col min="3" max="3" width="14.140625" style="0" bestFit="1" customWidth="1"/>
    <col min="4" max="4" width="6.7109375" style="0" customWidth="1"/>
    <col min="5" max="5" width="9.8515625" style="0" customWidth="1"/>
    <col min="6" max="6" width="16.140625" style="0" customWidth="1"/>
    <col min="7" max="7" width="16.7109375" style="0" customWidth="1"/>
    <col min="8" max="8" width="14.28125" style="0" customWidth="1"/>
    <col min="9" max="10" width="11.140625" style="0" customWidth="1"/>
    <col min="11" max="11" width="12.00390625" style="0" customWidth="1"/>
    <col min="12" max="12" width="12.140625" style="0" customWidth="1"/>
    <col min="13" max="13" width="8.57421875" style="0" customWidth="1"/>
    <col min="14" max="14" width="19.7109375" style="0" bestFit="1" customWidth="1"/>
    <col min="15" max="15" width="9.57421875" style="0" bestFit="1" customWidth="1"/>
    <col min="16" max="16" width="11.421875" style="0" bestFit="1" customWidth="1"/>
    <col min="17" max="17" width="17.421875" style="0" bestFit="1" customWidth="1"/>
    <col min="18" max="18" width="20.00390625" style="0" bestFit="1" customWidth="1"/>
    <col min="19" max="19" width="67.140625" style="0" bestFit="1" customWidth="1"/>
    <col min="20" max="20" width="21.8515625" style="0" bestFit="1" customWidth="1"/>
  </cols>
  <sheetData>
    <row r="1" ht="12.75">
      <c r="A1" s="160" t="s">
        <v>406</v>
      </c>
    </row>
    <row r="2" spans="1:9" ht="12.75">
      <c r="A2" s="15" t="s">
        <v>334</v>
      </c>
      <c r="B2" s="304" t="str">
        <f>HYPERLINK("http://camddataandmaps.epa.gov/gdm/index.cfm?fuseaction=emissions.wizard")</f>
        <v>http://camddataandmaps.epa.gov/gdm/index.cfm?fuseaction=emissions.wizard</v>
      </c>
      <c r="C2" s="305"/>
      <c r="D2" s="305"/>
      <c r="E2" s="305"/>
      <c r="F2" s="305"/>
      <c r="G2" s="195"/>
      <c r="H2" s="195"/>
      <c r="I2" s="195"/>
    </row>
    <row r="3" spans="1:20" ht="12.75">
      <c r="A3" s="208" t="s">
        <v>316</v>
      </c>
      <c r="B3" s="208" t="s">
        <v>317</v>
      </c>
      <c r="C3" s="208" t="s">
        <v>318</v>
      </c>
      <c r="D3" s="208" t="s">
        <v>319</v>
      </c>
      <c r="E3" s="208" t="s">
        <v>320</v>
      </c>
      <c r="F3" s="208" t="s">
        <v>335</v>
      </c>
      <c r="G3" s="208" t="s">
        <v>336</v>
      </c>
      <c r="H3" s="208" t="s">
        <v>337</v>
      </c>
      <c r="I3" s="208" t="s">
        <v>338</v>
      </c>
      <c r="J3" s="208" t="s">
        <v>339</v>
      </c>
      <c r="K3" s="208" t="s">
        <v>340</v>
      </c>
      <c r="L3" s="208" t="s">
        <v>341</v>
      </c>
      <c r="M3" s="208" t="s">
        <v>342</v>
      </c>
      <c r="N3" s="208" t="s">
        <v>343</v>
      </c>
      <c r="O3" s="208" t="s">
        <v>344</v>
      </c>
      <c r="P3" s="208" t="s">
        <v>345</v>
      </c>
      <c r="Q3" s="208" t="s">
        <v>346</v>
      </c>
      <c r="R3" s="208" t="s">
        <v>347</v>
      </c>
      <c r="S3" s="208" t="s">
        <v>348</v>
      </c>
      <c r="T3" s="208" t="s">
        <v>349</v>
      </c>
    </row>
    <row r="4" spans="1:20" ht="12.75">
      <c r="A4" s="209" t="s">
        <v>350</v>
      </c>
      <c r="B4" s="209" t="s">
        <v>327</v>
      </c>
      <c r="C4" s="209" t="s">
        <v>351</v>
      </c>
      <c r="D4" s="209" t="s">
        <v>352</v>
      </c>
      <c r="E4" s="210">
        <v>2005</v>
      </c>
      <c r="F4" s="209" t="s">
        <v>353</v>
      </c>
      <c r="G4" s="209" t="s">
        <v>354</v>
      </c>
      <c r="H4" s="210">
        <v>2208</v>
      </c>
      <c r="I4" s="210">
        <v>12316.608</v>
      </c>
      <c r="J4" s="210">
        <v>393.61</v>
      </c>
      <c r="K4" s="210">
        <v>1457915.9</v>
      </c>
      <c r="L4" s="210">
        <v>14209732</v>
      </c>
      <c r="M4" s="209" t="s">
        <v>19</v>
      </c>
      <c r="N4" s="209" t="s">
        <v>355</v>
      </c>
      <c r="O4" s="210">
        <v>34.1256</v>
      </c>
      <c r="P4" s="210">
        <v>-84.9192</v>
      </c>
      <c r="Q4" s="209" t="s">
        <v>356</v>
      </c>
      <c r="R4" s="209" t="s">
        <v>353</v>
      </c>
      <c r="S4" s="209" t="s">
        <v>357</v>
      </c>
      <c r="T4" s="209" t="s">
        <v>358</v>
      </c>
    </row>
    <row r="5" spans="1:20" ht="12.75">
      <c r="A5" s="209" t="s">
        <v>350</v>
      </c>
      <c r="B5" s="209" t="s">
        <v>327</v>
      </c>
      <c r="C5" s="209" t="s">
        <v>351</v>
      </c>
      <c r="D5" s="209" t="s">
        <v>359</v>
      </c>
      <c r="E5" s="210">
        <v>2005</v>
      </c>
      <c r="F5" s="209" t="s">
        <v>353</v>
      </c>
      <c r="G5" s="209" t="s">
        <v>354</v>
      </c>
      <c r="H5" s="210">
        <v>2205.25</v>
      </c>
      <c r="I5" s="210">
        <v>12260.28</v>
      </c>
      <c r="J5" s="210">
        <v>405.132</v>
      </c>
      <c r="K5" s="210">
        <v>1500318.05</v>
      </c>
      <c r="L5" s="210">
        <v>14622951</v>
      </c>
      <c r="M5" s="209" t="s">
        <v>19</v>
      </c>
      <c r="N5" s="209" t="s">
        <v>355</v>
      </c>
      <c r="O5" s="210">
        <v>34.1256</v>
      </c>
      <c r="P5" s="210">
        <v>-84.9192</v>
      </c>
      <c r="Q5" s="209" t="s">
        <v>356</v>
      </c>
      <c r="R5" s="209" t="s">
        <v>353</v>
      </c>
      <c r="S5" s="209" t="s">
        <v>357</v>
      </c>
      <c r="T5" s="209" t="s">
        <v>358</v>
      </c>
    </row>
    <row r="6" spans="1:20" ht="12.75">
      <c r="A6" s="209" t="s">
        <v>350</v>
      </c>
      <c r="B6" s="209" t="s">
        <v>327</v>
      </c>
      <c r="C6" s="209" t="s">
        <v>351</v>
      </c>
      <c r="D6" s="209" t="s">
        <v>360</v>
      </c>
      <c r="E6" s="210">
        <v>2005</v>
      </c>
      <c r="F6" s="209" t="s">
        <v>353</v>
      </c>
      <c r="G6" s="209" t="s">
        <v>354</v>
      </c>
      <c r="H6" s="210">
        <v>2197.75</v>
      </c>
      <c r="I6" s="210">
        <v>14783.279</v>
      </c>
      <c r="J6" s="210">
        <v>474.466</v>
      </c>
      <c r="K6" s="210">
        <v>1766845.55</v>
      </c>
      <c r="L6" s="210">
        <v>17220711</v>
      </c>
      <c r="M6" s="209" t="s">
        <v>19</v>
      </c>
      <c r="N6" s="209" t="s">
        <v>355</v>
      </c>
      <c r="O6" s="210">
        <v>34.1256</v>
      </c>
      <c r="P6" s="210">
        <v>-84.9192</v>
      </c>
      <c r="Q6" s="209" t="s">
        <v>356</v>
      </c>
      <c r="R6" s="209" t="s">
        <v>353</v>
      </c>
      <c r="S6" s="209" t="s">
        <v>357</v>
      </c>
      <c r="T6" s="209" t="s">
        <v>358</v>
      </c>
    </row>
    <row r="7" spans="1:20" ht="12.75">
      <c r="A7" s="209" t="s">
        <v>350</v>
      </c>
      <c r="B7" s="209" t="s">
        <v>327</v>
      </c>
      <c r="C7" s="209" t="s">
        <v>351</v>
      </c>
      <c r="D7" s="209" t="s">
        <v>362</v>
      </c>
      <c r="E7" s="210">
        <v>2005</v>
      </c>
      <c r="F7" s="209" t="s">
        <v>353</v>
      </c>
      <c r="G7" s="209" t="s">
        <v>354</v>
      </c>
      <c r="H7" s="210">
        <v>2206.25</v>
      </c>
      <c r="I7" s="210">
        <v>15199.358</v>
      </c>
      <c r="J7" s="210">
        <v>481.925</v>
      </c>
      <c r="K7" s="210">
        <v>1845579.775</v>
      </c>
      <c r="L7" s="210">
        <v>17988106</v>
      </c>
      <c r="M7" s="209" t="s">
        <v>19</v>
      </c>
      <c r="N7" s="209" t="s">
        <v>355</v>
      </c>
      <c r="O7" s="210">
        <v>34.1256</v>
      </c>
      <c r="P7" s="210">
        <v>-84.9192</v>
      </c>
      <c r="Q7" s="209" t="s">
        <v>356</v>
      </c>
      <c r="R7" s="209" t="s">
        <v>353</v>
      </c>
      <c r="S7" s="209" t="s">
        <v>357</v>
      </c>
      <c r="T7" s="209" t="s">
        <v>358</v>
      </c>
    </row>
    <row r="8" spans="1:20" ht="12.75">
      <c r="A8" s="209" t="s">
        <v>350</v>
      </c>
      <c r="B8" s="209" t="s">
        <v>325</v>
      </c>
      <c r="C8" s="209" t="s">
        <v>367</v>
      </c>
      <c r="D8" s="209" t="s">
        <v>368</v>
      </c>
      <c r="E8" s="210">
        <v>2005</v>
      </c>
      <c r="F8" s="209" t="s">
        <v>369</v>
      </c>
      <c r="G8" s="209" t="s">
        <v>354</v>
      </c>
      <c r="H8" s="210">
        <v>2185.5</v>
      </c>
      <c r="I8" s="210">
        <v>3702.283</v>
      </c>
      <c r="J8" s="210">
        <v>559.049</v>
      </c>
      <c r="K8" s="210">
        <v>507145.677</v>
      </c>
      <c r="L8" s="210">
        <v>4945609</v>
      </c>
      <c r="M8" s="209" t="s">
        <v>7</v>
      </c>
      <c r="N8" s="209" t="s">
        <v>355</v>
      </c>
      <c r="O8" s="210">
        <v>33.8244</v>
      </c>
      <c r="P8" s="210">
        <v>-84.475</v>
      </c>
      <c r="Q8" s="209" t="s">
        <v>356</v>
      </c>
      <c r="R8" s="209" t="s">
        <v>353</v>
      </c>
      <c r="S8" s="209" t="s">
        <v>370</v>
      </c>
      <c r="T8" s="209" t="s">
        <v>358</v>
      </c>
    </row>
    <row r="9" spans="1:20" ht="12.75">
      <c r="A9" s="209" t="s">
        <v>350</v>
      </c>
      <c r="B9" s="209" t="s">
        <v>325</v>
      </c>
      <c r="C9" s="209" t="s">
        <v>367</v>
      </c>
      <c r="D9" s="209" t="s">
        <v>371</v>
      </c>
      <c r="E9" s="210">
        <v>2005</v>
      </c>
      <c r="F9" s="209" t="s">
        <v>369</v>
      </c>
      <c r="G9" s="209" t="s">
        <v>354</v>
      </c>
      <c r="H9" s="210">
        <v>2188</v>
      </c>
      <c r="I9" s="210">
        <v>3778.472</v>
      </c>
      <c r="J9" s="210">
        <v>571.687</v>
      </c>
      <c r="K9" s="210">
        <v>518788.923</v>
      </c>
      <c r="L9" s="210">
        <v>5059526</v>
      </c>
      <c r="M9" s="209" t="s">
        <v>7</v>
      </c>
      <c r="N9" s="209" t="s">
        <v>355</v>
      </c>
      <c r="O9" s="210">
        <v>33.8244</v>
      </c>
      <c r="P9" s="210">
        <v>-84.475</v>
      </c>
      <c r="Q9" s="209" t="s">
        <v>356</v>
      </c>
      <c r="R9" s="209" t="s">
        <v>353</v>
      </c>
      <c r="S9" s="209" t="s">
        <v>370</v>
      </c>
      <c r="T9" s="209" t="s">
        <v>358</v>
      </c>
    </row>
    <row r="10" spans="1:20" ht="12.75">
      <c r="A10" s="209" t="s">
        <v>350</v>
      </c>
      <c r="B10" s="209" t="s">
        <v>326</v>
      </c>
      <c r="C10" s="209" t="s">
        <v>372</v>
      </c>
      <c r="D10" s="209" t="s">
        <v>373</v>
      </c>
      <c r="E10" s="210">
        <v>2005</v>
      </c>
      <c r="F10" s="209" t="s">
        <v>353</v>
      </c>
      <c r="G10" s="209" t="s">
        <v>354</v>
      </c>
      <c r="H10" s="210">
        <v>2165.25</v>
      </c>
      <c r="I10" s="210">
        <v>126.95</v>
      </c>
      <c r="J10" s="210">
        <v>333.089</v>
      </c>
      <c r="K10" s="210">
        <v>196159.675</v>
      </c>
      <c r="L10" s="210">
        <v>1911871</v>
      </c>
      <c r="M10" s="209" t="s">
        <v>8</v>
      </c>
      <c r="N10" s="209" t="s">
        <v>355</v>
      </c>
      <c r="O10" s="210">
        <v>33.4622</v>
      </c>
      <c r="P10" s="210">
        <v>-84.8986</v>
      </c>
      <c r="Q10" s="209" t="s">
        <v>356</v>
      </c>
      <c r="R10" s="209" t="s">
        <v>374</v>
      </c>
      <c r="S10" s="209" t="s">
        <v>375</v>
      </c>
      <c r="T10" s="209" t="s">
        <v>358</v>
      </c>
    </row>
    <row r="11" spans="1:20" ht="12.75">
      <c r="A11" s="209" t="s">
        <v>350</v>
      </c>
      <c r="B11" s="209" t="s">
        <v>326</v>
      </c>
      <c r="C11" s="209" t="s">
        <v>372</v>
      </c>
      <c r="D11" s="209" t="s">
        <v>376</v>
      </c>
      <c r="E11" s="210">
        <v>2005</v>
      </c>
      <c r="F11" s="209" t="s">
        <v>369</v>
      </c>
      <c r="G11" s="209" t="s">
        <v>354</v>
      </c>
      <c r="H11" s="210">
        <v>2206.25</v>
      </c>
      <c r="I11" s="210">
        <v>1705.234</v>
      </c>
      <c r="J11" s="210">
        <v>320.622</v>
      </c>
      <c r="K11" s="210">
        <v>184204.437</v>
      </c>
      <c r="L11" s="210">
        <v>1795366</v>
      </c>
      <c r="M11" s="209" t="s">
        <v>8</v>
      </c>
      <c r="N11" s="209" t="s">
        <v>355</v>
      </c>
      <c r="O11" s="210">
        <v>33.4622</v>
      </c>
      <c r="P11" s="210">
        <v>-84.8986</v>
      </c>
      <c r="Q11" s="209" t="s">
        <v>356</v>
      </c>
      <c r="R11" s="209" t="s">
        <v>353</v>
      </c>
      <c r="S11" s="209" t="s">
        <v>375</v>
      </c>
      <c r="T11" s="209" t="s">
        <v>358</v>
      </c>
    </row>
    <row r="12" spans="1:20" ht="12.75">
      <c r="A12" s="209" t="s">
        <v>350</v>
      </c>
      <c r="B12" s="209" t="s">
        <v>326</v>
      </c>
      <c r="C12" s="209" t="s">
        <v>372</v>
      </c>
      <c r="D12" s="209" t="s">
        <v>377</v>
      </c>
      <c r="E12" s="210">
        <v>2005</v>
      </c>
      <c r="F12" s="209" t="s">
        <v>369</v>
      </c>
      <c r="G12" s="209" t="s">
        <v>354</v>
      </c>
      <c r="H12" s="210">
        <v>2208</v>
      </c>
      <c r="I12" s="210">
        <v>1567.161</v>
      </c>
      <c r="J12" s="210">
        <v>294.176</v>
      </c>
      <c r="K12" s="210">
        <v>168144.563</v>
      </c>
      <c r="L12" s="210">
        <v>1638835</v>
      </c>
      <c r="M12" s="209" t="s">
        <v>8</v>
      </c>
      <c r="N12" s="209" t="s">
        <v>355</v>
      </c>
      <c r="O12" s="210">
        <v>33.4622</v>
      </c>
      <c r="P12" s="210">
        <v>-84.8986</v>
      </c>
      <c r="Q12" s="209" t="s">
        <v>356</v>
      </c>
      <c r="R12" s="209" t="s">
        <v>353</v>
      </c>
      <c r="S12" s="209" t="s">
        <v>375</v>
      </c>
      <c r="T12" s="209" t="s">
        <v>358</v>
      </c>
    </row>
    <row r="13" spans="1:20" ht="12.75">
      <c r="A13" s="209" t="s">
        <v>350</v>
      </c>
      <c r="B13" s="209" t="s">
        <v>326</v>
      </c>
      <c r="C13" s="209" t="s">
        <v>372</v>
      </c>
      <c r="D13" s="209" t="s">
        <v>378</v>
      </c>
      <c r="E13" s="210">
        <v>2005</v>
      </c>
      <c r="F13" s="209" t="s">
        <v>379</v>
      </c>
      <c r="G13" s="209" t="s">
        <v>354</v>
      </c>
      <c r="H13" s="210">
        <v>2154.75</v>
      </c>
      <c r="I13" s="210">
        <v>2311.897</v>
      </c>
      <c r="J13" s="210">
        <v>377.2</v>
      </c>
      <c r="K13" s="210">
        <v>256284.735</v>
      </c>
      <c r="L13" s="210">
        <v>2497903</v>
      </c>
      <c r="M13" s="209" t="s">
        <v>8</v>
      </c>
      <c r="N13" s="209" t="s">
        <v>355</v>
      </c>
      <c r="O13" s="210">
        <v>33.4622</v>
      </c>
      <c r="P13" s="210">
        <v>-84.8986</v>
      </c>
      <c r="Q13" s="209" t="s">
        <v>356</v>
      </c>
      <c r="R13" s="209" t="s">
        <v>353</v>
      </c>
      <c r="S13" s="209" t="s">
        <v>380</v>
      </c>
      <c r="T13" s="209" t="s">
        <v>358</v>
      </c>
    </row>
    <row r="14" spans="1:20" ht="12.75">
      <c r="A14" s="209" t="s">
        <v>350</v>
      </c>
      <c r="B14" s="209" t="s">
        <v>326</v>
      </c>
      <c r="C14" s="209" t="s">
        <v>372</v>
      </c>
      <c r="D14" s="209" t="s">
        <v>381</v>
      </c>
      <c r="E14" s="210">
        <v>2005</v>
      </c>
      <c r="F14" s="209" t="s">
        <v>379</v>
      </c>
      <c r="G14" s="209" t="s">
        <v>354</v>
      </c>
      <c r="H14" s="210">
        <v>2208</v>
      </c>
      <c r="I14" s="210">
        <v>2341.645</v>
      </c>
      <c r="J14" s="210">
        <v>382.354</v>
      </c>
      <c r="K14" s="210">
        <v>259345.765</v>
      </c>
      <c r="L14" s="210">
        <v>2527742</v>
      </c>
      <c r="M14" s="209" t="s">
        <v>8</v>
      </c>
      <c r="N14" s="209" t="s">
        <v>355</v>
      </c>
      <c r="O14" s="210">
        <v>33.4622</v>
      </c>
      <c r="P14" s="210">
        <v>-84.8986</v>
      </c>
      <c r="Q14" s="209" t="s">
        <v>356</v>
      </c>
      <c r="R14" s="209" t="s">
        <v>353</v>
      </c>
      <c r="S14" s="209" t="s">
        <v>380</v>
      </c>
      <c r="T14" s="209" t="s">
        <v>358</v>
      </c>
    </row>
    <row r="15" spans="1:20" ht="12.75">
      <c r="A15" s="209" t="s">
        <v>350</v>
      </c>
      <c r="B15" s="209" t="s">
        <v>326</v>
      </c>
      <c r="C15" s="209" t="s">
        <v>372</v>
      </c>
      <c r="D15" s="209" t="s">
        <v>382</v>
      </c>
      <c r="E15" s="210">
        <v>2005</v>
      </c>
      <c r="F15" s="209" t="s">
        <v>353</v>
      </c>
      <c r="G15" s="209" t="s">
        <v>354</v>
      </c>
      <c r="H15" s="210">
        <v>2142.75</v>
      </c>
      <c r="I15" s="210">
        <v>5562.57</v>
      </c>
      <c r="J15" s="210">
        <v>690.08</v>
      </c>
      <c r="K15" s="210">
        <v>627198.45</v>
      </c>
      <c r="L15" s="210">
        <v>6113062</v>
      </c>
      <c r="M15" s="209" t="s">
        <v>8</v>
      </c>
      <c r="N15" s="209" t="s">
        <v>355</v>
      </c>
      <c r="O15" s="210">
        <v>33.4622</v>
      </c>
      <c r="P15" s="210">
        <v>-84.8986</v>
      </c>
      <c r="Q15" s="209" t="s">
        <v>356</v>
      </c>
      <c r="R15" s="209" t="s">
        <v>353</v>
      </c>
      <c r="S15" s="209" t="s">
        <v>370</v>
      </c>
      <c r="T15" s="209" t="s">
        <v>358</v>
      </c>
    </row>
    <row r="16" spans="1:20" ht="12.75">
      <c r="A16" s="209" t="s">
        <v>350</v>
      </c>
      <c r="B16" s="209" t="s">
        <v>326</v>
      </c>
      <c r="C16" s="209" t="s">
        <v>372</v>
      </c>
      <c r="D16" s="209" t="s">
        <v>383</v>
      </c>
      <c r="E16" s="210">
        <v>2005</v>
      </c>
      <c r="F16" s="209" t="s">
        <v>353</v>
      </c>
      <c r="G16" s="209" t="s">
        <v>354</v>
      </c>
      <c r="H16" s="210">
        <v>2200.75</v>
      </c>
      <c r="I16" s="210">
        <v>5766.719</v>
      </c>
      <c r="J16" s="210">
        <v>695.112</v>
      </c>
      <c r="K16" s="210">
        <v>635198.425</v>
      </c>
      <c r="L16" s="210">
        <v>6191050</v>
      </c>
      <c r="M16" s="209" t="s">
        <v>8</v>
      </c>
      <c r="N16" s="209" t="s">
        <v>355</v>
      </c>
      <c r="O16" s="210">
        <v>33.4622</v>
      </c>
      <c r="P16" s="210">
        <v>-84.8986</v>
      </c>
      <c r="Q16" s="209" t="s">
        <v>356</v>
      </c>
      <c r="R16" s="209" t="s">
        <v>353</v>
      </c>
      <c r="S16" s="209" t="s">
        <v>370</v>
      </c>
      <c r="T16" s="209" t="s">
        <v>358</v>
      </c>
    </row>
    <row r="17" spans="1:20" ht="12.75">
      <c r="A17" s="209" t="s">
        <v>350</v>
      </c>
      <c r="B17" s="209" t="s">
        <v>384</v>
      </c>
      <c r="C17" s="209" t="s">
        <v>385</v>
      </c>
      <c r="D17" s="209" t="s">
        <v>386</v>
      </c>
      <c r="E17" s="210">
        <v>2005</v>
      </c>
      <c r="F17" s="209" t="s">
        <v>353</v>
      </c>
      <c r="G17" s="209" t="s">
        <v>354</v>
      </c>
      <c r="H17" s="210">
        <v>9</v>
      </c>
      <c r="I17" s="210">
        <v>0.002</v>
      </c>
      <c r="J17" s="210">
        <v>0.262</v>
      </c>
      <c r="K17" s="210">
        <v>311.725</v>
      </c>
      <c r="L17" s="210">
        <v>5246</v>
      </c>
      <c r="M17" s="209" t="s">
        <v>24</v>
      </c>
      <c r="N17" s="209" t="s">
        <v>387</v>
      </c>
      <c r="O17" s="210">
        <v>33.8375</v>
      </c>
      <c r="P17" s="210">
        <v>-83.695</v>
      </c>
      <c r="Q17" s="209" t="s">
        <v>356</v>
      </c>
      <c r="R17" s="209" t="s">
        <v>353</v>
      </c>
      <c r="S17" s="209" t="s">
        <v>388</v>
      </c>
      <c r="T17" s="209" t="s">
        <v>353</v>
      </c>
    </row>
    <row r="18" spans="1:20" ht="12.75">
      <c r="A18" s="209" t="s">
        <v>350</v>
      </c>
      <c r="B18" s="209" t="s">
        <v>384</v>
      </c>
      <c r="C18" s="209" t="s">
        <v>385</v>
      </c>
      <c r="D18" s="209" t="s">
        <v>389</v>
      </c>
      <c r="E18" s="210">
        <v>2005</v>
      </c>
      <c r="F18" s="209" t="s">
        <v>353</v>
      </c>
      <c r="G18" s="209" t="s">
        <v>354</v>
      </c>
      <c r="H18" s="210">
        <v>40.25</v>
      </c>
      <c r="I18" s="210">
        <v>0.008</v>
      </c>
      <c r="J18" s="210">
        <v>0.922</v>
      </c>
      <c r="K18" s="210">
        <v>1595.95</v>
      </c>
      <c r="L18" s="210">
        <v>26857</v>
      </c>
      <c r="M18" s="209" t="s">
        <v>24</v>
      </c>
      <c r="N18" s="209" t="s">
        <v>387</v>
      </c>
      <c r="O18" s="210">
        <v>33.8375</v>
      </c>
      <c r="P18" s="210">
        <v>-83.695</v>
      </c>
      <c r="Q18" s="209" t="s">
        <v>356</v>
      </c>
      <c r="R18" s="209" t="s">
        <v>353</v>
      </c>
      <c r="S18" s="209" t="s">
        <v>388</v>
      </c>
      <c r="T18" s="209" t="s">
        <v>353</v>
      </c>
    </row>
    <row r="19" spans="1:20" ht="12.75">
      <c r="A19" s="209" t="s">
        <v>350</v>
      </c>
      <c r="B19" s="209" t="s">
        <v>384</v>
      </c>
      <c r="C19" s="209" t="s">
        <v>385</v>
      </c>
      <c r="D19" s="209" t="s">
        <v>390</v>
      </c>
      <c r="E19" s="210">
        <v>2005</v>
      </c>
      <c r="F19" s="209" t="s">
        <v>353</v>
      </c>
      <c r="G19" s="209" t="s">
        <v>354</v>
      </c>
      <c r="H19" s="210">
        <v>39.25</v>
      </c>
      <c r="I19" s="210">
        <v>0.008</v>
      </c>
      <c r="J19" s="210">
        <v>1.108</v>
      </c>
      <c r="K19" s="210">
        <v>1587.925</v>
      </c>
      <c r="L19" s="210">
        <v>26719</v>
      </c>
      <c r="M19" s="209" t="s">
        <v>24</v>
      </c>
      <c r="N19" s="209" t="s">
        <v>387</v>
      </c>
      <c r="O19" s="210">
        <v>33.8375</v>
      </c>
      <c r="P19" s="210">
        <v>-83.695</v>
      </c>
      <c r="Q19" s="209" t="s">
        <v>356</v>
      </c>
      <c r="R19" s="209" t="s">
        <v>353</v>
      </c>
      <c r="S19" s="209" t="s">
        <v>388</v>
      </c>
      <c r="T19" s="209" t="s">
        <v>353</v>
      </c>
    </row>
    <row r="20" spans="1:20" ht="12.75">
      <c r="A20" s="209" t="s">
        <v>350</v>
      </c>
      <c r="B20" s="209" t="s">
        <v>384</v>
      </c>
      <c r="C20" s="209" t="s">
        <v>385</v>
      </c>
      <c r="D20" s="209" t="s">
        <v>391</v>
      </c>
      <c r="E20" s="210">
        <v>2005</v>
      </c>
      <c r="F20" s="209" t="s">
        <v>353</v>
      </c>
      <c r="G20" s="209" t="s">
        <v>354</v>
      </c>
      <c r="H20" s="210">
        <v>40.5</v>
      </c>
      <c r="I20" s="210">
        <v>0.008</v>
      </c>
      <c r="J20" s="210">
        <v>0.423</v>
      </c>
      <c r="K20" s="210">
        <v>1587.925</v>
      </c>
      <c r="L20" s="210">
        <v>26717</v>
      </c>
      <c r="M20" s="209" t="s">
        <v>24</v>
      </c>
      <c r="N20" s="209" t="s">
        <v>387</v>
      </c>
      <c r="O20" s="210">
        <v>33.8375</v>
      </c>
      <c r="P20" s="210">
        <v>-83.695</v>
      </c>
      <c r="Q20" s="209" t="s">
        <v>356</v>
      </c>
      <c r="R20" s="209" t="s">
        <v>353</v>
      </c>
      <c r="S20" s="209" t="s">
        <v>388</v>
      </c>
      <c r="T20" s="209" t="s">
        <v>353</v>
      </c>
    </row>
    <row r="21" spans="1:20" ht="12.75">
      <c r="A21" s="209" t="s">
        <v>350</v>
      </c>
      <c r="B21" s="209" t="s">
        <v>384</v>
      </c>
      <c r="C21" s="209" t="s">
        <v>385</v>
      </c>
      <c r="D21" s="209" t="s">
        <v>392</v>
      </c>
      <c r="E21" s="210">
        <v>2005</v>
      </c>
      <c r="F21" s="209" t="s">
        <v>353</v>
      </c>
      <c r="G21" s="209" t="s">
        <v>354</v>
      </c>
      <c r="H21" s="210">
        <v>27</v>
      </c>
      <c r="I21" s="210">
        <v>0.005</v>
      </c>
      <c r="J21" s="210">
        <v>0.334</v>
      </c>
      <c r="K21" s="210">
        <v>1082.45</v>
      </c>
      <c r="L21" s="210">
        <v>18214</v>
      </c>
      <c r="M21" s="209" t="s">
        <v>24</v>
      </c>
      <c r="N21" s="209" t="s">
        <v>387</v>
      </c>
      <c r="O21" s="210">
        <v>33.8375</v>
      </c>
      <c r="P21" s="210">
        <v>-83.695</v>
      </c>
      <c r="Q21" s="209" t="s">
        <v>356</v>
      </c>
      <c r="R21" s="209" t="s">
        <v>353</v>
      </c>
      <c r="S21" s="209" t="s">
        <v>388</v>
      </c>
      <c r="T21" s="209" t="s">
        <v>353</v>
      </c>
    </row>
    <row r="22" spans="1:20" ht="12.75">
      <c r="A22" s="209" t="s">
        <v>350</v>
      </c>
      <c r="B22" s="209" t="s">
        <v>321</v>
      </c>
      <c r="C22" s="209" t="s">
        <v>393</v>
      </c>
      <c r="D22" s="209" t="s">
        <v>394</v>
      </c>
      <c r="E22" s="210">
        <v>2005</v>
      </c>
      <c r="F22" s="209" t="s">
        <v>353</v>
      </c>
      <c r="G22" s="209" t="s">
        <v>354</v>
      </c>
      <c r="H22" s="210">
        <v>0</v>
      </c>
      <c r="I22" s="210" t="s">
        <v>353</v>
      </c>
      <c r="J22" s="210" t="s">
        <v>353</v>
      </c>
      <c r="K22" s="210" t="s">
        <v>353</v>
      </c>
      <c r="L22" s="210" t="s">
        <v>353</v>
      </c>
      <c r="M22" s="209" t="s">
        <v>24</v>
      </c>
      <c r="N22" s="209" t="s">
        <v>355</v>
      </c>
      <c r="O22" s="210">
        <v>33.8122</v>
      </c>
      <c r="P22" s="210">
        <v>-83.6954</v>
      </c>
      <c r="Q22" s="209" t="s">
        <v>356</v>
      </c>
      <c r="R22" s="209" t="s">
        <v>353</v>
      </c>
      <c r="S22" s="209" t="s">
        <v>395</v>
      </c>
      <c r="T22" s="209" t="s">
        <v>353</v>
      </c>
    </row>
    <row r="23" spans="1:20" ht="12.75">
      <c r="A23" s="209" t="s">
        <v>350</v>
      </c>
      <c r="B23" s="209" t="s">
        <v>321</v>
      </c>
      <c r="C23" s="209" t="s">
        <v>393</v>
      </c>
      <c r="D23" s="209" t="s">
        <v>396</v>
      </c>
      <c r="E23" s="210">
        <v>2005</v>
      </c>
      <c r="F23" s="209" t="s">
        <v>353</v>
      </c>
      <c r="G23" s="209" t="s">
        <v>354</v>
      </c>
      <c r="H23" s="210">
        <v>0</v>
      </c>
      <c r="I23" s="210" t="s">
        <v>353</v>
      </c>
      <c r="J23" s="210" t="s">
        <v>353</v>
      </c>
      <c r="K23" s="210" t="s">
        <v>353</v>
      </c>
      <c r="L23" s="210" t="s">
        <v>353</v>
      </c>
      <c r="M23" s="209" t="s">
        <v>24</v>
      </c>
      <c r="N23" s="209" t="s">
        <v>355</v>
      </c>
      <c r="O23" s="210">
        <v>33.8122</v>
      </c>
      <c r="P23" s="210">
        <v>-83.6954</v>
      </c>
      <c r="Q23" s="209" t="s">
        <v>356</v>
      </c>
      <c r="R23" s="209" t="s">
        <v>353</v>
      </c>
      <c r="S23" s="209" t="s">
        <v>395</v>
      </c>
      <c r="T23" s="209" t="s">
        <v>353</v>
      </c>
    </row>
    <row r="24" spans="1:20" ht="12.75">
      <c r="A24" s="209" t="s">
        <v>350</v>
      </c>
      <c r="B24" s="209" t="s">
        <v>322</v>
      </c>
      <c r="C24" s="209" t="s">
        <v>397</v>
      </c>
      <c r="D24" s="209" t="s">
        <v>398</v>
      </c>
      <c r="E24" s="210">
        <v>2005</v>
      </c>
      <c r="F24" s="209" t="s">
        <v>353</v>
      </c>
      <c r="G24" s="209" t="s">
        <v>354</v>
      </c>
      <c r="H24" s="210">
        <v>196.25</v>
      </c>
      <c r="I24" s="210">
        <v>0.083</v>
      </c>
      <c r="J24" s="210">
        <v>4.964</v>
      </c>
      <c r="K24" s="210">
        <v>16450.075</v>
      </c>
      <c r="L24" s="210">
        <v>276806</v>
      </c>
      <c r="M24" s="209" t="s">
        <v>24</v>
      </c>
      <c r="N24" s="209" t="s">
        <v>355</v>
      </c>
      <c r="O24" s="210">
        <v>33.8147</v>
      </c>
      <c r="P24" s="210">
        <v>-83.6969</v>
      </c>
      <c r="Q24" s="209" t="s">
        <v>356</v>
      </c>
      <c r="R24" s="209" t="s">
        <v>353</v>
      </c>
      <c r="S24" s="209" t="s">
        <v>399</v>
      </c>
      <c r="T24" s="209" t="s">
        <v>353</v>
      </c>
    </row>
    <row r="25" spans="1:20" ht="12.75">
      <c r="A25" s="209" t="s">
        <v>350</v>
      </c>
      <c r="B25" s="209" t="s">
        <v>322</v>
      </c>
      <c r="C25" s="209" t="s">
        <v>397</v>
      </c>
      <c r="D25" s="209" t="s">
        <v>400</v>
      </c>
      <c r="E25" s="210">
        <v>2005</v>
      </c>
      <c r="F25" s="209" t="s">
        <v>353</v>
      </c>
      <c r="G25" s="209" t="s">
        <v>354</v>
      </c>
      <c r="H25" s="210">
        <v>168.75</v>
      </c>
      <c r="I25" s="210">
        <v>0.071</v>
      </c>
      <c r="J25" s="210">
        <v>4.559</v>
      </c>
      <c r="K25" s="210">
        <v>14060.65</v>
      </c>
      <c r="L25" s="210">
        <v>236594</v>
      </c>
      <c r="M25" s="209" t="s">
        <v>24</v>
      </c>
      <c r="N25" s="209" t="s">
        <v>355</v>
      </c>
      <c r="O25" s="210">
        <v>33.8147</v>
      </c>
      <c r="P25" s="210">
        <v>-83.6969</v>
      </c>
      <c r="Q25" s="209" t="s">
        <v>356</v>
      </c>
      <c r="R25" s="209" t="s">
        <v>353</v>
      </c>
      <c r="S25" s="209" t="s">
        <v>399</v>
      </c>
      <c r="T25" s="209" t="s">
        <v>353</v>
      </c>
    </row>
    <row r="26" spans="1:20" ht="12.75">
      <c r="A26" s="209" t="s">
        <v>350</v>
      </c>
      <c r="B26" s="209" t="s">
        <v>322</v>
      </c>
      <c r="C26" s="209" t="s">
        <v>397</v>
      </c>
      <c r="D26" s="209" t="s">
        <v>401</v>
      </c>
      <c r="E26" s="210">
        <v>2005</v>
      </c>
      <c r="F26" s="209" t="s">
        <v>353</v>
      </c>
      <c r="G26" s="209" t="s">
        <v>354</v>
      </c>
      <c r="H26" s="210">
        <v>122.25</v>
      </c>
      <c r="I26" s="210">
        <v>0.052</v>
      </c>
      <c r="J26" s="210">
        <v>3.222</v>
      </c>
      <c r="K26" s="210">
        <v>10290.425</v>
      </c>
      <c r="L26" s="210">
        <v>173151</v>
      </c>
      <c r="M26" s="209" t="s">
        <v>24</v>
      </c>
      <c r="N26" s="209" t="s">
        <v>355</v>
      </c>
      <c r="O26" s="210">
        <v>33.8147</v>
      </c>
      <c r="P26" s="210">
        <v>-83.6969</v>
      </c>
      <c r="Q26" s="209" t="s">
        <v>356</v>
      </c>
      <c r="R26" s="209" t="s">
        <v>353</v>
      </c>
      <c r="S26" s="209" t="s">
        <v>399</v>
      </c>
      <c r="T26" s="209" t="s">
        <v>353</v>
      </c>
    </row>
  </sheetData>
  <mergeCells count="1">
    <mergeCell ref="B2:F2"/>
  </mergeCell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&amp;C&amp;F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T26"/>
  <sheetViews>
    <sheetView workbookViewId="0" topLeftCell="A1">
      <selection activeCell="A2" sqref="A2"/>
    </sheetView>
  </sheetViews>
  <sheetFormatPr defaultColWidth="9.140625" defaultRowHeight="12.75"/>
  <cols>
    <col min="1" max="1" width="6.8515625" style="0" customWidth="1"/>
    <col min="2" max="2" width="23.8515625" style="0" bestFit="1" customWidth="1"/>
    <col min="3" max="3" width="14.140625" style="0" bestFit="1" customWidth="1"/>
    <col min="4" max="4" width="6.7109375" style="0" customWidth="1"/>
    <col min="5" max="5" width="9.8515625" style="0" customWidth="1"/>
    <col min="6" max="6" width="16.140625" style="0" customWidth="1"/>
    <col min="7" max="7" width="16.7109375" style="0" customWidth="1"/>
    <col min="8" max="8" width="14.28125" style="0" customWidth="1"/>
    <col min="9" max="10" width="11.140625" style="0" customWidth="1"/>
    <col min="11" max="11" width="12.00390625" style="0" customWidth="1"/>
    <col min="12" max="12" width="12.140625" style="0" customWidth="1"/>
    <col min="13" max="13" width="8.57421875" style="0" customWidth="1"/>
    <col min="14" max="14" width="19.7109375" style="0" bestFit="1" customWidth="1"/>
    <col min="15" max="15" width="9.57421875" style="0" bestFit="1" customWidth="1"/>
    <col min="16" max="16" width="11.421875" style="0" bestFit="1" customWidth="1"/>
    <col min="17" max="17" width="17.421875" style="0" bestFit="1" customWidth="1"/>
    <col min="18" max="18" width="20.00390625" style="0" bestFit="1" customWidth="1"/>
    <col min="19" max="19" width="67.140625" style="0" bestFit="1" customWidth="1"/>
    <col min="20" max="20" width="21.8515625" style="0" bestFit="1" customWidth="1"/>
  </cols>
  <sheetData>
    <row r="1" ht="12.75">
      <c r="A1" s="160" t="s">
        <v>407</v>
      </c>
    </row>
    <row r="2" spans="1:9" ht="12.75">
      <c r="A2" s="15" t="s">
        <v>334</v>
      </c>
      <c r="B2" s="304" t="str">
        <f>HYPERLINK("http://camddataandmaps.epa.gov/gdm/index.cfm?fuseaction=emissions.wizard")</f>
        <v>http://camddataandmaps.epa.gov/gdm/index.cfm?fuseaction=emissions.wizard</v>
      </c>
      <c r="C2" s="305"/>
      <c r="D2" s="305"/>
      <c r="E2" s="305"/>
      <c r="F2" s="305"/>
      <c r="G2" s="195"/>
      <c r="H2" s="195"/>
      <c r="I2" s="195"/>
    </row>
    <row r="3" spans="1:20" ht="12.75">
      <c r="A3" s="211" t="s">
        <v>316</v>
      </c>
      <c r="B3" s="211" t="s">
        <v>317</v>
      </c>
      <c r="C3" s="211" t="s">
        <v>318</v>
      </c>
      <c r="D3" s="211" t="s">
        <v>319</v>
      </c>
      <c r="E3" s="211" t="s">
        <v>320</v>
      </c>
      <c r="F3" s="211" t="s">
        <v>335</v>
      </c>
      <c r="G3" s="211" t="s">
        <v>336</v>
      </c>
      <c r="H3" s="211" t="s">
        <v>337</v>
      </c>
      <c r="I3" s="211" t="s">
        <v>338</v>
      </c>
      <c r="J3" s="211" t="s">
        <v>339</v>
      </c>
      <c r="K3" s="211" t="s">
        <v>340</v>
      </c>
      <c r="L3" s="211" t="s">
        <v>341</v>
      </c>
      <c r="M3" s="211" t="s">
        <v>342</v>
      </c>
      <c r="N3" s="211" t="s">
        <v>343</v>
      </c>
      <c r="O3" s="211" t="s">
        <v>344</v>
      </c>
      <c r="P3" s="211" t="s">
        <v>345</v>
      </c>
      <c r="Q3" s="211" t="s">
        <v>346</v>
      </c>
      <c r="R3" s="211" t="s">
        <v>347</v>
      </c>
      <c r="S3" s="211" t="s">
        <v>348</v>
      </c>
      <c r="T3" s="211" t="s">
        <v>349</v>
      </c>
    </row>
    <row r="4" spans="1:20" ht="12.75">
      <c r="A4" s="212" t="s">
        <v>350</v>
      </c>
      <c r="B4" s="212" t="s">
        <v>327</v>
      </c>
      <c r="C4" s="212" t="s">
        <v>351</v>
      </c>
      <c r="D4" s="212" t="s">
        <v>352</v>
      </c>
      <c r="E4" s="213">
        <v>2006</v>
      </c>
      <c r="F4" s="212" t="s">
        <v>353</v>
      </c>
      <c r="G4" s="212" t="s">
        <v>354</v>
      </c>
      <c r="H4" s="213">
        <v>2159.75</v>
      </c>
      <c r="I4" s="213">
        <v>11578.175</v>
      </c>
      <c r="J4" s="213">
        <v>355.302</v>
      </c>
      <c r="K4" s="213">
        <v>1315632.025</v>
      </c>
      <c r="L4" s="213">
        <v>12822931</v>
      </c>
      <c r="M4" s="212" t="s">
        <v>19</v>
      </c>
      <c r="N4" s="212" t="s">
        <v>355</v>
      </c>
      <c r="O4" s="213">
        <v>34.1256</v>
      </c>
      <c r="P4" s="213">
        <v>-84.9192</v>
      </c>
      <c r="Q4" s="212" t="s">
        <v>356</v>
      </c>
      <c r="R4" s="212" t="s">
        <v>353</v>
      </c>
      <c r="S4" s="212" t="s">
        <v>357</v>
      </c>
      <c r="T4" s="212" t="s">
        <v>358</v>
      </c>
    </row>
    <row r="5" spans="1:20" ht="12.75">
      <c r="A5" s="212" t="s">
        <v>350</v>
      </c>
      <c r="B5" s="212" t="s">
        <v>327</v>
      </c>
      <c r="C5" s="212" t="s">
        <v>351</v>
      </c>
      <c r="D5" s="212" t="s">
        <v>359</v>
      </c>
      <c r="E5" s="213">
        <v>2006</v>
      </c>
      <c r="F5" s="212" t="s">
        <v>353</v>
      </c>
      <c r="G5" s="212" t="s">
        <v>354</v>
      </c>
      <c r="H5" s="213">
        <v>2208</v>
      </c>
      <c r="I5" s="213">
        <v>12505.151</v>
      </c>
      <c r="J5" s="213">
        <v>372.541</v>
      </c>
      <c r="K5" s="213">
        <v>1426207.6</v>
      </c>
      <c r="L5" s="213">
        <v>13900666</v>
      </c>
      <c r="M5" s="212" t="s">
        <v>19</v>
      </c>
      <c r="N5" s="212" t="s">
        <v>355</v>
      </c>
      <c r="O5" s="213">
        <v>34.1256</v>
      </c>
      <c r="P5" s="213">
        <v>-84.9192</v>
      </c>
      <c r="Q5" s="212" t="s">
        <v>356</v>
      </c>
      <c r="R5" s="212" t="s">
        <v>353</v>
      </c>
      <c r="S5" s="212" t="s">
        <v>357</v>
      </c>
      <c r="T5" s="212" t="s">
        <v>358</v>
      </c>
    </row>
    <row r="6" spans="1:20" ht="12.75">
      <c r="A6" s="212" t="s">
        <v>350</v>
      </c>
      <c r="B6" s="212" t="s">
        <v>327</v>
      </c>
      <c r="C6" s="212" t="s">
        <v>351</v>
      </c>
      <c r="D6" s="212" t="s">
        <v>360</v>
      </c>
      <c r="E6" s="213">
        <v>2006</v>
      </c>
      <c r="F6" s="212" t="s">
        <v>353</v>
      </c>
      <c r="G6" s="212" t="s">
        <v>354</v>
      </c>
      <c r="H6" s="213">
        <v>2208</v>
      </c>
      <c r="I6" s="213">
        <v>17105.574</v>
      </c>
      <c r="J6" s="213">
        <v>496.309</v>
      </c>
      <c r="K6" s="213">
        <v>1871762.5</v>
      </c>
      <c r="L6" s="213">
        <v>18243305</v>
      </c>
      <c r="M6" s="212" t="s">
        <v>19</v>
      </c>
      <c r="N6" s="212" t="s">
        <v>355</v>
      </c>
      <c r="O6" s="213">
        <v>34.1256</v>
      </c>
      <c r="P6" s="213">
        <v>-84.9192</v>
      </c>
      <c r="Q6" s="212" t="s">
        <v>356</v>
      </c>
      <c r="R6" s="212" t="s">
        <v>353</v>
      </c>
      <c r="S6" s="212" t="s">
        <v>357</v>
      </c>
      <c r="T6" s="212" t="s">
        <v>358</v>
      </c>
    </row>
    <row r="7" spans="1:20" ht="12.75">
      <c r="A7" s="212" t="s">
        <v>350</v>
      </c>
      <c r="B7" s="212" t="s">
        <v>327</v>
      </c>
      <c r="C7" s="212" t="s">
        <v>351</v>
      </c>
      <c r="D7" s="212" t="s">
        <v>362</v>
      </c>
      <c r="E7" s="213">
        <v>2006</v>
      </c>
      <c r="F7" s="212" t="s">
        <v>353</v>
      </c>
      <c r="G7" s="212" t="s">
        <v>354</v>
      </c>
      <c r="H7" s="213">
        <v>2143.75</v>
      </c>
      <c r="I7" s="213">
        <v>16430.885</v>
      </c>
      <c r="J7" s="213">
        <v>500.126</v>
      </c>
      <c r="K7" s="213">
        <v>1793716.925</v>
      </c>
      <c r="L7" s="213">
        <v>17482629</v>
      </c>
      <c r="M7" s="212" t="s">
        <v>19</v>
      </c>
      <c r="N7" s="212" t="s">
        <v>355</v>
      </c>
      <c r="O7" s="213">
        <v>34.1256</v>
      </c>
      <c r="P7" s="213">
        <v>-84.9192</v>
      </c>
      <c r="Q7" s="212" t="s">
        <v>356</v>
      </c>
      <c r="R7" s="212" t="s">
        <v>353</v>
      </c>
      <c r="S7" s="212" t="s">
        <v>357</v>
      </c>
      <c r="T7" s="212" t="s">
        <v>358</v>
      </c>
    </row>
    <row r="8" spans="1:20" ht="12.75">
      <c r="A8" s="212" t="s">
        <v>350</v>
      </c>
      <c r="B8" s="212" t="s">
        <v>325</v>
      </c>
      <c r="C8" s="212" t="s">
        <v>367</v>
      </c>
      <c r="D8" s="212" t="s">
        <v>368</v>
      </c>
      <c r="E8" s="213">
        <v>2006</v>
      </c>
      <c r="F8" s="212" t="s">
        <v>369</v>
      </c>
      <c r="G8" s="212" t="s">
        <v>354</v>
      </c>
      <c r="H8" s="213">
        <v>2208</v>
      </c>
      <c r="I8" s="213">
        <v>3941.753</v>
      </c>
      <c r="J8" s="213">
        <v>536.686</v>
      </c>
      <c r="K8" s="213">
        <v>491685.524</v>
      </c>
      <c r="L8" s="213">
        <v>4797307</v>
      </c>
      <c r="M8" s="212" t="s">
        <v>7</v>
      </c>
      <c r="N8" s="212" t="s">
        <v>355</v>
      </c>
      <c r="O8" s="213">
        <v>33.8244</v>
      </c>
      <c r="P8" s="213">
        <v>-84.475</v>
      </c>
      <c r="Q8" s="212" t="s">
        <v>356</v>
      </c>
      <c r="R8" s="212" t="s">
        <v>353</v>
      </c>
      <c r="S8" s="212" t="s">
        <v>370</v>
      </c>
      <c r="T8" s="212" t="s">
        <v>358</v>
      </c>
    </row>
    <row r="9" spans="1:20" ht="12.75">
      <c r="A9" s="212" t="s">
        <v>350</v>
      </c>
      <c r="B9" s="212" t="s">
        <v>325</v>
      </c>
      <c r="C9" s="212" t="s">
        <v>367</v>
      </c>
      <c r="D9" s="212" t="s">
        <v>371</v>
      </c>
      <c r="E9" s="213">
        <v>2006</v>
      </c>
      <c r="F9" s="212" t="s">
        <v>369</v>
      </c>
      <c r="G9" s="212" t="s">
        <v>354</v>
      </c>
      <c r="H9" s="213">
        <v>2081.5</v>
      </c>
      <c r="I9" s="213">
        <v>3689.036</v>
      </c>
      <c r="J9" s="213">
        <v>501.453</v>
      </c>
      <c r="K9" s="213">
        <v>460296.576</v>
      </c>
      <c r="L9" s="213">
        <v>4489187</v>
      </c>
      <c r="M9" s="212" t="s">
        <v>7</v>
      </c>
      <c r="N9" s="212" t="s">
        <v>355</v>
      </c>
      <c r="O9" s="213">
        <v>33.8244</v>
      </c>
      <c r="P9" s="213">
        <v>-84.475</v>
      </c>
      <c r="Q9" s="212" t="s">
        <v>356</v>
      </c>
      <c r="R9" s="212" t="s">
        <v>353</v>
      </c>
      <c r="S9" s="212" t="s">
        <v>370</v>
      </c>
      <c r="T9" s="212" t="s">
        <v>358</v>
      </c>
    </row>
    <row r="10" spans="1:20" ht="12.75">
      <c r="A10" s="212" t="s">
        <v>350</v>
      </c>
      <c r="B10" s="212" t="s">
        <v>326</v>
      </c>
      <c r="C10" s="212" t="s">
        <v>372</v>
      </c>
      <c r="D10" s="212" t="s">
        <v>373</v>
      </c>
      <c r="E10" s="213">
        <v>2006</v>
      </c>
      <c r="F10" s="212" t="s">
        <v>353</v>
      </c>
      <c r="G10" s="212" t="s">
        <v>354</v>
      </c>
      <c r="H10" s="213">
        <v>2208</v>
      </c>
      <c r="I10" s="213">
        <v>212.441</v>
      </c>
      <c r="J10" s="213">
        <v>321.404</v>
      </c>
      <c r="K10" s="213">
        <v>189018.7</v>
      </c>
      <c r="L10" s="213">
        <v>1842296</v>
      </c>
      <c r="M10" s="212" t="s">
        <v>8</v>
      </c>
      <c r="N10" s="212" t="s">
        <v>355</v>
      </c>
      <c r="O10" s="213">
        <v>33.4622</v>
      </c>
      <c r="P10" s="213">
        <v>-84.8986</v>
      </c>
      <c r="Q10" s="212" t="s">
        <v>356</v>
      </c>
      <c r="R10" s="212" t="s">
        <v>374</v>
      </c>
      <c r="S10" s="212" t="s">
        <v>375</v>
      </c>
      <c r="T10" s="212" t="s">
        <v>358</v>
      </c>
    </row>
    <row r="11" spans="1:20" ht="12.75">
      <c r="A11" s="212" t="s">
        <v>350</v>
      </c>
      <c r="B11" s="212" t="s">
        <v>326</v>
      </c>
      <c r="C11" s="212" t="s">
        <v>372</v>
      </c>
      <c r="D11" s="212" t="s">
        <v>376</v>
      </c>
      <c r="E11" s="213">
        <v>2006</v>
      </c>
      <c r="F11" s="212" t="s">
        <v>369</v>
      </c>
      <c r="G11" s="212" t="s">
        <v>354</v>
      </c>
      <c r="H11" s="213">
        <v>2204.75</v>
      </c>
      <c r="I11" s="213">
        <v>2120.508</v>
      </c>
      <c r="J11" s="213">
        <v>329.785</v>
      </c>
      <c r="K11" s="213">
        <v>186401.507</v>
      </c>
      <c r="L11" s="213">
        <v>1816783</v>
      </c>
      <c r="M11" s="212" t="s">
        <v>8</v>
      </c>
      <c r="N11" s="212" t="s">
        <v>355</v>
      </c>
      <c r="O11" s="213">
        <v>33.4622</v>
      </c>
      <c r="P11" s="213">
        <v>-84.8986</v>
      </c>
      <c r="Q11" s="212" t="s">
        <v>356</v>
      </c>
      <c r="R11" s="212" t="s">
        <v>353</v>
      </c>
      <c r="S11" s="212" t="s">
        <v>375</v>
      </c>
      <c r="T11" s="212" t="s">
        <v>358</v>
      </c>
    </row>
    <row r="12" spans="1:20" ht="12.75">
      <c r="A12" s="212" t="s">
        <v>350</v>
      </c>
      <c r="B12" s="212" t="s">
        <v>326</v>
      </c>
      <c r="C12" s="212" t="s">
        <v>372</v>
      </c>
      <c r="D12" s="212" t="s">
        <v>377</v>
      </c>
      <c r="E12" s="213">
        <v>2006</v>
      </c>
      <c r="F12" s="212" t="s">
        <v>369</v>
      </c>
      <c r="G12" s="212" t="s">
        <v>354</v>
      </c>
      <c r="H12" s="213">
        <v>2208</v>
      </c>
      <c r="I12" s="213">
        <v>2139.302</v>
      </c>
      <c r="J12" s="213">
        <v>331.486</v>
      </c>
      <c r="K12" s="213">
        <v>188009.793</v>
      </c>
      <c r="L12" s="213">
        <v>1832458</v>
      </c>
      <c r="M12" s="212" t="s">
        <v>8</v>
      </c>
      <c r="N12" s="212" t="s">
        <v>355</v>
      </c>
      <c r="O12" s="213">
        <v>33.4622</v>
      </c>
      <c r="P12" s="213">
        <v>-84.8986</v>
      </c>
      <c r="Q12" s="212" t="s">
        <v>356</v>
      </c>
      <c r="R12" s="212" t="s">
        <v>353</v>
      </c>
      <c r="S12" s="212" t="s">
        <v>375</v>
      </c>
      <c r="T12" s="212" t="s">
        <v>358</v>
      </c>
    </row>
    <row r="13" spans="1:20" ht="12.75">
      <c r="A13" s="212" t="s">
        <v>350</v>
      </c>
      <c r="B13" s="212" t="s">
        <v>326</v>
      </c>
      <c r="C13" s="212" t="s">
        <v>372</v>
      </c>
      <c r="D13" s="212" t="s">
        <v>378</v>
      </c>
      <c r="E13" s="213">
        <v>2006</v>
      </c>
      <c r="F13" s="212" t="s">
        <v>379</v>
      </c>
      <c r="G13" s="212" t="s">
        <v>354</v>
      </c>
      <c r="H13" s="213">
        <v>2203.25</v>
      </c>
      <c r="I13" s="213">
        <v>2799.108</v>
      </c>
      <c r="J13" s="213">
        <v>356.358</v>
      </c>
      <c r="K13" s="213">
        <v>242278.464</v>
      </c>
      <c r="L13" s="213">
        <v>2361393</v>
      </c>
      <c r="M13" s="212" t="s">
        <v>8</v>
      </c>
      <c r="N13" s="212" t="s">
        <v>355</v>
      </c>
      <c r="O13" s="213">
        <v>33.4622</v>
      </c>
      <c r="P13" s="213">
        <v>-84.8986</v>
      </c>
      <c r="Q13" s="212" t="s">
        <v>356</v>
      </c>
      <c r="R13" s="212" t="s">
        <v>353</v>
      </c>
      <c r="S13" s="212" t="s">
        <v>380</v>
      </c>
      <c r="T13" s="212" t="s">
        <v>358</v>
      </c>
    </row>
    <row r="14" spans="1:20" ht="12.75">
      <c r="A14" s="212" t="s">
        <v>350</v>
      </c>
      <c r="B14" s="212" t="s">
        <v>326</v>
      </c>
      <c r="C14" s="212" t="s">
        <v>372</v>
      </c>
      <c r="D14" s="212" t="s">
        <v>381</v>
      </c>
      <c r="E14" s="213">
        <v>2006</v>
      </c>
      <c r="F14" s="212" t="s">
        <v>379</v>
      </c>
      <c r="G14" s="212" t="s">
        <v>354</v>
      </c>
      <c r="H14" s="213">
        <v>2202.25</v>
      </c>
      <c r="I14" s="213">
        <v>2922.225</v>
      </c>
      <c r="J14" s="213">
        <v>372.179</v>
      </c>
      <c r="K14" s="213">
        <v>252821.061</v>
      </c>
      <c r="L14" s="213">
        <v>2464149</v>
      </c>
      <c r="M14" s="212" t="s">
        <v>8</v>
      </c>
      <c r="N14" s="212" t="s">
        <v>355</v>
      </c>
      <c r="O14" s="213">
        <v>33.4622</v>
      </c>
      <c r="P14" s="213">
        <v>-84.8986</v>
      </c>
      <c r="Q14" s="212" t="s">
        <v>356</v>
      </c>
      <c r="R14" s="212" t="s">
        <v>353</v>
      </c>
      <c r="S14" s="212" t="s">
        <v>380</v>
      </c>
      <c r="T14" s="212" t="s">
        <v>358</v>
      </c>
    </row>
    <row r="15" spans="1:20" ht="12.75">
      <c r="A15" s="212" t="s">
        <v>350</v>
      </c>
      <c r="B15" s="212" t="s">
        <v>326</v>
      </c>
      <c r="C15" s="212" t="s">
        <v>372</v>
      </c>
      <c r="D15" s="212" t="s">
        <v>382</v>
      </c>
      <c r="E15" s="213">
        <v>2006</v>
      </c>
      <c r="F15" s="212" t="s">
        <v>353</v>
      </c>
      <c r="G15" s="212" t="s">
        <v>354</v>
      </c>
      <c r="H15" s="213">
        <v>2182.25</v>
      </c>
      <c r="I15" s="213">
        <v>7173.651</v>
      </c>
      <c r="J15" s="213">
        <v>729.748</v>
      </c>
      <c r="K15" s="213">
        <v>632543.45</v>
      </c>
      <c r="L15" s="213">
        <v>6165154</v>
      </c>
      <c r="M15" s="212" t="s">
        <v>8</v>
      </c>
      <c r="N15" s="212" t="s">
        <v>355</v>
      </c>
      <c r="O15" s="213">
        <v>33.4622</v>
      </c>
      <c r="P15" s="213">
        <v>-84.8986</v>
      </c>
      <c r="Q15" s="212" t="s">
        <v>356</v>
      </c>
      <c r="R15" s="212" t="s">
        <v>353</v>
      </c>
      <c r="S15" s="212" t="s">
        <v>370</v>
      </c>
      <c r="T15" s="212" t="s">
        <v>358</v>
      </c>
    </row>
    <row r="16" spans="1:20" ht="12.75">
      <c r="A16" s="212" t="s">
        <v>350</v>
      </c>
      <c r="B16" s="212" t="s">
        <v>326</v>
      </c>
      <c r="C16" s="212" t="s">
        <v>372</v>
      </c>
      <c r="D16" s="212" t="s">
        <v>383</v>
      </c>
      <c r="E16" s="213">
        <v>2006</v>
      </c>
      <c r="F16" s="212" t="s">
        <v>353</v>
      </c>
      <c r="G16" s="212" t="s">
        <v>354</v>
      </c>
      <c r="H16" s="213">
        <v>2118</v>
      </c>
      <c r="I16" s="213">
        <v>6909.008</v>
      </c>
      <c r="J16" s="213">
        <v>689.522</v>
      </c>
      <c r="K16" s="213">
        <v>617938.675</v>
      </c>
      <c r="L16" s="213">
        <v>6022788</v>
      </c>
      <c r="M16" s="212" t="s">
        <v>8</v>
      </c>
      <c r="N16" s="212" t="s">
        <v>355</v>
      </c>
      <c r="O16" s="213">
        <v>33.4622</v>
      </c>
      <c r="P16" s="213">
        <v>-84.8986</v>
      </c>
      <c r="Q16" s="212" t="s">
        <v>356</v>
      </c>
      <c r="R16" s="212" t="s">
        <v>353</v>
      </c>
      <c r="S16" s="212" t="s">
        <v>370</v>
      </c>
      <c r="T16" s="212" t="s">
        <v>358</v>
      </c>
    </row>
    <row r="17" spans="1:20" ht="12.75">
      <c r="A17" s="212" t="s">
        <v>350</v>
      </c>
      <c r="B17" s="212" t="s">
        <v>384</v>
      </c>
      <c r="C17" s="212" t="s">
        <v>385</v>
      </c>
      <c r="D17" s="212" t="s">
        <v>386</v>
      </c>
      <c r="E17" s="213">
        <v>2006</v>
      </c>
      <c r="F17" s="212" t="s">
        <v>353</v>
      </c>
      <c r="G17" s="212" t="s">
        <v>354</v>
      </c>
      <c r="H17" s="213">
        <v>113.25</v>
      </c>
      <c r="I17" s="213">
        <v>0.025</v>
      </c>
      <c r="J17" s="213">
        <v>3.957</v>
      </c>
      <c r="K17" s="213">
        <v>4917.375</v>
      </c>
      <c r="L17" s="213">
        <v>82750</v>
      </c>
      <c r="M17" s="212" t="s">
        <v>24</v>
      </c>
      <c r="N17" s="212" t="s">
        <v>387</v>
      </c>
      <c r="O17" s="213">
        <v>33.8375</v>
      </c>
      <c r="P17" s="213">
        <v>-83.695</v>
      </c>
      <c r="Q17" s="212" t="s">
        <v>356</v>
      </c>
      <c r="R17" s="212" t="s">
        <v>353</v>
      </c>
      <c r="S17" s="212" t="s">
        <v>388</v>
      </c>
      <c r="T17" s="212" t="s">
        <v>353</v>
      </c>
    </row>
    <row r="18" spans="1:20" ht="12.75">
      <c r="A18" s="212" t="s">
        <v>350</v>
      </c>
      <c r="B18" s="212" t="s">
        <v>384</v>
      </c>
      <c r="C18" s="212" t="s">
        <v>385</v>
      </c>
      <c r="D18" s="212" t="s">
        <v>389</v>
      </c>
      <c r="E18" s="213">
        <v>2006</v>
      </c>
      <c r="F18" s="212" t="s">
        <v>353</v>
      </c>
      <c r="G18" s="212" t="s">
        <v>354</v>
      </c>
      <c r="H18" s="213">
        <v>140</v>
      </c>
      <c r="I18" s="213">
        <v>0.03</v>
      </c>
      <c r="J18" s="213">
        <v>4.068</v>
      </c>
      <c r="K18" s="213">
        <v>5953.075</v>
      </c>
      <c r="L18" s="213">
        <v>100163</v>
      </c>
      <c r="M18" s="212" t="s">
        <v>24</v>
      </c>
      <c r="N18" s="212" t="s">
        <v>387</v>
      </c>
      <c r="O18" s="213">
        <v>33.8375</v>
      </c>
      <c r="P18" s="213">
        <v>-83.695</v>
      </c>
      <c r="Q18" s="212" t="s">
        <v>356</v>
      </c>
      <c r="R18" s="212" t="s">
        <v>353</v>
      </c>
      <c r="S18" s="212" t="s">
        <v>388</v>
      </c>
      <c r="T18" s="212" t="s">
        <v>353</v>
      </c>
    </row>
    <row r="19" spans="1:20" ht="12.75">
      <c r="A19" s="212" t="s">
        <v>350</v>
      </c>
      <c r="B19" s="212" t="s">
        <v>384</v>
      </c>
      <c r="C19" s="212" t="s">
        <v>385</v>
      </c>
      <c r="D19" s="212" t="s">
        <v>390</v>
      </c>
      <c r="E19" s="213">
        <v>2006</v>
      </c>
      <c r="F19" s="212" t="s">
        <v>353</v>
      </c>
      <c r="G19" s="212" t="s">
        <v>354</v>
      </c>
      <c r="H19" s="213">
        <v>122</v>
      </c>
      <c r="I19" s="213">
        <v>0.026</v>
      </c>
      <c r="J19" s="213">
        <v>3.766</v>
      </c>
      <c r="K19" s="213">
        <v>5277.6</v>
      </c>
      <c r="L19" s="213">
        <v>88800</v>
      </c>
      <c r="M19" s="212" t="s">
        <v>24</v>
      </c>
      <c r="N19" s="212" t="s">
        <v>387</v>
      </c>
      <c r="O19" s="213">
        <v>33.8375</v>
      </c>
      <c r="P19" s="213">
        <v>-83.695</v>
      </c>
      <c r="Q19" s="212" t="s">
        <v>356</v>
      </c>
      <c r="R19" s="212" t="s">
        <v>353</v>
      </c>
      <c r="S19" s="212" t="s">
        <v>388</v>
      </c>
      <c r="T19" s="212" t="s">
        <v>353</v>
      </c>
    </row>
    <row r="20" spans="1:20" ht="12.75">
      <c r="A20" s="212" t="s">
        <v>350</v>
      </c>
      <c r="B20" s="212" t="s">
        <v>384</v>
      </c>
      <c r="C20" s="212" t="s">
        <v>385</v>
      </c>
      <c r="D20" s="212" t="s">
        <v>391</v>
      </c>
      <c r="E20" s="213">
        <v>2006</v>
      </c>
      <c r="F20" s="212" t="s">
        <v>353</v>
      </c>
      <c r="G20" s="212" t="s">
        <v>354</v>
      </c>
      <c r="H20" s="213">
        <v>155.25</v>
      </c>
      <c r="I20" s="213">
        <v>0.034</v>
      </c>
      <c r="J20" s="213">
        <v>2.302</v>
      </c>
      <c r="K20" s="213">
        <v>6738.7</v>
      </c>
      <c r="L20" s="213">
        <v>113392</v>
      </c>
      <c r="M20" s="212" t="s">
        <v>24</v>
      </c>
      <c r="N20" s="212" t="s">
        <v>387</v>
      </c>
      <c r="O20" s="213">
        <v>33.8375</v>
      </c>
      <c r="P20" s="213">
        <v>-83.695</v>
      </c>
      <c r="Q20" s="212" t="s">
        <v>356</v>
      </c>
      <c r="R20" s="212" t="s">
        <v>353</v>
      </c>
      <c r="S20" s="212" t="s">
        <v>388</v>
      </c>
      <c r="T20" s="212" t="s">
        <v>353</v>
      </c>
    </row>
    <row r="21" spans="1:20" ht="12.75">
      <c r="A21" s="212" t="s">
        <v>350</v>
      </c>
      <c r="B21" s="212" t="s">
        <v>384</v>
      </c>
      <c r="C21" s="212" t="s">
        <v>385</v>
      </c>
      <c r="D21" s="212" t="s">
        <v>392</v>
      </c>
      <c r="E21" s="213">
        <v>2006</v>
      </c>
      <c r="F21" s="212" t="s">
        <v>353</v>
      </c>
      <c r="G21" s="212" t="s">
        <v>354</v>
      </c>
      <c r="H21" s="213">
        <v>161.75</v>
      </c>
      <c r="I21" s="213">
        <v>0.036</v>
      </c>
      <c r="J21" s="213">
        <v>1.975</v>
      </c>
      <c r="K21" s="213">
        <v>7015.675</v>
      </c>
      <c r="L21" s="213">
        <v>118063</v>
      </c>
      <c r="M21" s="212" t="s">
        <v>24</v>
      </c>
      <c r="N21" s="212" t="s">
        <v>387</v>
      </c>
      <c r="O21" s="213">
        <v>33.8375</v>
      </c>
      <c r="P21" s="213">
        <v>-83.695</v>
      </c>
      <c r="Q21" s="212" t="s">
        <v>356</v>
      </c>
      <c r="R21" s="212" t="s">
        <v>353</v>
      </c>
      <c r="S21" s="212" t="s">
        <v>388</v>
      </c>
      <c r="T21" s="212" t="s">
        <v>353</v>
      </c>
    </row>
    <row r="22" spans="1:20" ht="12.75">
      <c r="A22" s="212" t="s">
        <v>350</v>
      </c>
      <c r="B22" s="212" t="s">
        <v>321</v>
      </c>
      <c r="C22" s="212" t="s">
        <v>393</v>
      </c>
      <c r="D22" s="212" t="s">
        <v>394</v>
      </c>
      <c r="E22" s="213">
        <v>2006</v>
      </c>
      <c r="F22" s="212" t="s">
        <v>353</v>
      </c>
      <c r="G22" s="212" t="s">
        <v>354</v>
      </c>
      <c r="H22" s="213">
        <v>0</v>
      </c>
      <c r="I22" s="213" t="s">
        <v>353</v>
      </c>
      <c r="J22" s="213" t="s">
        <v>353</v>
      </c>
      <c r="K22" s="213" t="s">
        <v>353</v>
      </c>
      <c r="L22" s="213" t="s">
        <v>353</v>
      </c>
      <c r="M22" s="212" t="s">
        <v>24</v>
      </c>
      <c r="N22" s="212" t="s">
        <v>355</v>
      </c>
      <c r="O22" s="213">
        <v>33.8122</v>
      </c>
      <c r="P22" s="213">
        <v>-83.6954</v>
      </c>
      <c r="Q22" s="212" t="s">
        <v>356</v>
      </c>
      <c r="R22" s="212" t="s">
        <v>353</v>
      </c>
      <c r="S22" s="212" t="s">
        <v>395</v>
      </c>
      <c r="T22" s="212" t="s">
        <v>353</v>
      </c>
    </row>
    <row r="23" spans="1:20" ht="12.75">
      <c r="A23" s="212" t="s">
        <v>350</v>
      </c>
      <c r="B23" s="212" t="s">
        <v>321</v>
      </c>
      <c r="C23" s="212" t="s">
        <v>393</v>
      </c>
      <c r="D23" s="212" t="s">
        <v>396</v>
      </c>
      <c r="E23" s="213">
        <v>2006</v>
      </c>
      <c r="F23" s="212" t="s">
        <v>353</v>
      </c>
      <c r="G23" s="212" t="s">
        <v>354</v>
      </c>
      <c r="H23" s="213">
        <v>0</v>
      </c>
      <c r="I23" s="213" t="s">
        <v>353</v>
      </c>
      <c r="J23" s="213" t="s">
        <v>353</v>
      </c>
      <c r="K23" s="213" t="s">
        <v>353</v>
      </c>
      <c r="L23" s="213" t="s">
        <v>353</v>
      </c>
      <c r="M23" s="212" t="s">
        <v>24</v>
      </c>
      <c r="N23" s="212" t="s">
        <v>355</v>
      </c>
      <c r="O23" s="213">
        <v>33.8122</v>
      </c>
      <c r="P23" s="213">
        <v>-83.6954</v>
      </c>
      <c r="Q23" s="212" t="s">
        <v>356</v>
      </c>
      <c r="R23" s="212" t="s">
        <v>353</v>
      </c>
      <c r="S23" s="212" t="s">
        <v>395</v>
      </c>
      <c r="T23" s="212" t="s">
        <v>353</v>
      </c>
    </row>
    <row r="24" spans="1:20" ht="12.75">
      <c r="A24" s="212" t="s">
        <v>350</v>
      </c>
      <c r="B24" s="212" t="s">
        <v>322</v>
      </c>
      <c r="C24" s="212" t="s">
        <v>397</v>
      </c>
      <c r="D24" s="212" t="s">
        <v>398</v>
      </c>
      <c r="E24" s="213">
        <v>2006</v>
      </c>
      <c r="F24" s="212" t="s">
        <v>353</v>
      </c>
      <c r="G24" s="212" t="s">
        <v>354</v>
      </c>
      <c r="H24" s="213">
        <v>224.5</v>
      </c>
      <c r="I24" s="213">
        <v>0.098</v>
      </c>
      <c r="J24" s="213">
        <v>8.202</v>
      </c>
      <c r="K24" s="213">
        <v>19181.225</v>
      </c>
      <c r="L24" s="213">
        <v>322759</v>
      </c>
      <c r="M24" s="212" t="s">
        <v>24</v>
      </c>
      <c r="N24" s="212" t="s">
        <v>355</v>
      </c>
      <c r="O24" s="213">
        <v>33.8147</v>
      </c>
      <c r="P24" s="213">
        <v>-83.6969</v>
      </c>
      <c r="Q24" s="212" t="s">
        <v>356</v>
      </c>
      <c r="R24" s="212" t="s">
        <v>353</v>
      </c>
      <c r="S24" s="212" t="s">
        <v>408</v>
      </c>
      <c r="T24" s="212" t="s">
        <v>353</v>
      </c>
    </row>
    <row r="25" spans="1:20" ht="12.75">
      <c r="A25" s="212" t="s">
        <v>350</v>
      </c>
      <c r="B25" s="212" t="s">
        <v>322</v>
      </c>
      <c r="C25" s="212" t="s">
        <v>397</v>
      </c>
      <c r="D25" s="212" t="s">
        <v>400</v>
      </c>
      <c r="E25" s="213">
        <v>2006</v>
      </c>
      <c r="F25" s="212" t="s">
        <v>353</v>
      </c>
      <c r="G25" s="212" t="s">
        <v>354</v>
      </c>
      <c r="H25" s="213">
        <v>230.25</v>
      </c>
      <c r="I25" s="213">
        <v>0.1</v>
      </c>
      <c r="J25" s="213">
        <v>10.572</v>
      </c>
      <c r="K25" s="213">
        <v>19689.3</v>
      </c>
      <c r="L25" s="213">
        <v>331304</v>
      </c>
      <c r="M25" s="212" t="s">
        <v>24</v>
      </c>
      <c r="N25" s="212" t="s">
        <v>355</v>
      </c>
      <c r="O25" s="213">
        <v>33.8147</v>
      </c>
      <c r="P25" s="213">
        <v>-83.6969</v>
      </c>
      <c r="Q25" s="212" t="s">
        <v>356</v>
      </c>
      <c r="R25" s="212" t="s">
        <v>353</v>
      </c>
      <c r="S25" s="212" t="s">
        <v>408</v>
      </c>
      <c r="T25" s="212" t="s">
        <v>353</v>
      </c>
    </row>
    <row r="26" spans="1:20" ht="12.75">
      <c r="A26" s="212" t="s">
        <v>350</v>
      </c>
      <c r="B26" s="212" t="s">
        <v>322</v>
      </c>
      <c r="C26" s="212" t="s">
        <v>397</v>
      </c>
      <c r="D26" s="212" t="s">
        <v>401</v>
      </c>
      <c r="E26" s="213">
        <v>2006</v>
      </c>
      <c r="F26" s="212" t="s">
        <v>353</v>
      </c>
      <c r="G26" s="212" t="s">
        <v>354</v>
      </c>
      <c r="H26" s="213">
        <v>220</v>
      </c>
      <c r="I26" s="213">
        <v>0.111</v>
      </c>
      <c r="J26" s="213">
        <v>8.286</v>
      </c>
      <c r="K26" s="213">
        <v>21964.05</v>
      </c>
      <c r="L26" s="213">
        <v>369595</v>
      </c>
      <c r="M26" s="212" t="s">
        <v>24</v>
      </c>
      <c r="N26" s="212" t="s">
        <v>355</v>
      </c>
      <c r="O26" s="213">
        <v>33.8147</v>
      </c>
      <c r="P26" s="213">
        <v>-83.6969</v>
      </c>
      <c r="Q26" s="212" t="s">
        <v>356</v>
      </c>
      <c r="R26" s="212" t="s">
        <v>353</v>
      </c>
      <c r="S26" s="212" t="s">
        <v>408</v>
      </c>
      <c r="T26" s="212" t="s">
        <v>353</v>
      </c>
    </row>
  </sheetData>
  <mergeCells count="1">
    <mergeCell ref="B2:F2"/>
  </mergeCell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&amp;C&amp;F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T26"/>
  <sheetViews>
    <sheetView workbookViewId="0" topLeftCell="A1">
      <selection activeCell="A2" sqref="A2"/>
    </sheetView>
  </sheetViews>
  <sheetFormatPr defaultColWidth="9.140625" defaultRowHeight="12.75"/>
  <cols>
    <col min="1" max="1" width="6.8515625" style="0" customWidth="1"/>
    <col min="2" max="2" width="23.8515625" style="0" bestFit="1" customWidth="1"/>
    <col min="3" max="3" width="14.140625" style="0" bestFit="1" customWidth="1"/>
    <col min="4" max="4" width="6.7109375" style="0" customWidth="1"/>
    <col min="5" max="5" width="9.8515625" style="0" customWidth="1"/>
    <col min="6" max="6" width="16.140625" style="0" customWidth="1"/>
    <col min="7" max="7" width="16.7109375" style="0" customWidth="1"/>
    <col min="8" max="8" width="14.28125" style="0" customWidth="1"/>
    <col min="9" max="10" width="11.140625" style="0" customWidth="1"/>
    <col min="11" max="11" width="12.00390625" style="0" customWidth="1"/>
    <col min="12" max="12" width="12.140625" style="0" customWidth="1"/>
    <col min="13" max="13" width="8.57421875" style="0" customWidth="1"/>
    <col min="14" max="14" width="19.7109375" style="0" bestFit="1" customWidth="1"/>
    <col min="15" max="15" width="9.57421875" style="0" bestFit="1" customWidth="1"/>
    <col min="16" max="16" width="11.421875" style="0" bestFit="1" customWidth="1"/>
    <col min="17" max="17" width="17.421875" style="0" bestFit="1" customWidth="1"/>
    <col min="18" max="18" width="20.00390625" style="0" bestFit="1" customWidth="1"/>
    <col min="19" max="19" width="67.140625" style="0" bestFit="1" customWidth="1"/>
    <col min="20" max="20" width="21.8515625" style="0" bestFit="1" customWidth="1"/>
  </cols>
  <sheetData>
    <row r="1" ht="12.75">
      <c r="A1" s="160" t="s">
        <v>409</v>
      </c>
    </row>
    <row r="2" spans="1:9" ht="12.75">
      <c r="A2" s="15" t="s">
        <v>334</v>
      </c>
      <c r="B2" s="304" t="str">
        <f>HYPERLINK("http://camddataandmaps.epa.gov/gdm/index.cfm?fuseaction=emissions.wizard")</f>
        <v>http://camddataandmaps.epa.gov/gdm/index.cfm?fuseaction=emissions.wizard</v>
      </c>
      <c r="C2" s="305"/>
      <c r="D2" s="305"/>
      <c r="E2" s="305"/>
      <c r="F2" s="305"/>
      <c r="G2" s="195"/>
      <c r="H2" s="195"/>
      <c r="I2" s="195"/>
    </row>
    <row r="3" spans="1:20" ht="12.75">
      <c r="A3" s="214" t="s">
        <v>316</v>
      </c>
      <c r="B3" s="214" t="s">
        <v>317</v>
      </c>
      <c r="C3" s="214" t="s">
        <v>318</v>
      </c>
      <c r="D3" s="214" t="s">
        <v>319</v>
      </c>
      <c r="E3" s="214" t="s">
        <v>320</v>
      </c>
      <c r="F3" s="214" t="s">
        <v>335</v>
      </c>
      <c r="G3" s="214" t="s">
        <v>336</v>
      </c>
      <c r="H3" s="214" t="s">
        <v>337</v>
      </c>
      <c r="I3" s="214" t="s">
        <v>338</v>
      </c>
      <c r="J3" s="214" t="s">
        <v>339</v>
      </c>
      <c r="K3" s="214" t="s">
        <v>340</v>
      </c>
      <c r="L3" s="214" t="s">
        <v>341</v>
      </c>
      <c r="M3" s="214" t="s">
        <v>342</v>
      </c>
      <c r="N3" s="214" t="s">
        <v>343</v>
      </c>
      <c r="O3" s="214" t="s">
        <v>344</v>
      </c>
      <c r="P3" s="214" t="s">
        <v>345</v>
      </c>
      <c r="Q3" s="214" t="s">
        <v>346</v>
      </c>
      <c r="R3" s="214" t="s">
        <v>347</v>
      </c>
      <c r="S3" s="214" t="s">
        <v>348</v>
      </c>
      <c r="T3" s="214" t="s">
        <v>349</v>
      </c>
    </row>
    <row r="4" spans="1:20" ht="12.75">
      <c r="A4" s="215" t="s">
        <v>350</v>
      </c>
      <c r="B4" s="215" t="s">
        <v>327</v>
      </c>
      <c r="C4" s="215" t="s">
        <v>351</v>
      </c>
      <c r="D4" s="215" t="s">
        <v>352</v>
      </c>
      <c r="E4" s="216">
        <v>2007</v>
      </c>
      <c r="F4" s="215" t="s">
        <v>353</v>
      </c>
      <c r="G4" s="215" t="s">
        <v>354</v>
      </c>
      <c r="H4" s="216">
        <v>2208</v>
      </c>
      <c r="I4" s="216">
        <v>10947.581</v>
      </c>
      <c r="J4" s="216">
        <v>373.642</v>
      </c>
      <c r="K4" s="216">
        <v>1418052.2</v>
      </c>
      <c r="L4" s="216">
        <v>13821192</v>
      </c>
      <c r="M4" s="215" t="s">
        <v>19</v>
      </c>
      <c r="N4" s="215" t="s">
        <v>355</v>
      </c>
      <c r="O4" s="216">
        <v>34.1256</v>
      </c>
      <c r="P4" s="216">
        <v>-84.9192</v>
      </c>
      <c r="Q4" s="215" t="s">
        <v>356</v>
      </c>
      <c r="R4" s="215" t="s">
        <v>353</v>
      </c>
      <c r="S4" s="215" t="s">
        <v>357</v>
      </c>
      <c r="T4" s="215" t="s">
        <v>358</v>
      </c>
    </row>
    <row r="5" spans="1:20" ht="12.75">
      <c r="A5" s="215" t="s">
        <v>350</v>
      </c>
      <c r="B5" s="215" t="s">
        <v>327</v>
      </c>
      <c r="C5" s="215" t="s">
        <v>351</v>
      </c>
      <c r="D5" s="215" t="s">
        <v>359</v>
      </c>
      <c r="E5" s="216">
        <v>2007</v>
      </c>
      <c r="F5" s="215" t="s">
        <v>353</v>
      </c>
      <c r="G5" s="215" t="s">
        <v>354</v>
      </c>
      <c r="H5" s="216">
        <v>2207</v>
      </c>
      <c r="I5" s="216">
        <v>11356</v>
      </c>
      <c r="J5" s="216">
        <v>395.396</v>
      </c>
      <c r="K5" s="216">
        <v>1464975.3</v>
      </c>
      <c r="L5" s="216">
        <v>14278502</v>
      </c>
      <c r="M5" s="215" t="s">
        <v>19</v>
      </c>
      <c r="N5" s="215" t="s">
        <v>355</v>
      </c>
      <c r="O5" s="216">
        <v>34.1256</v>
      </c>
      <c r="P5" s="216">
        <v>-84.9192</v>
      </c>
      <c r="Q5" s="215" t="s">
        <v>356</v>
      </c>
      <c r="R5" s="215" t="s">
        <v>353</v>
      </c>
      <c r="S5" s="215" t="s">
        <v>357</v>
      </c>
      <c r="T5" s="215" t="s">
        <v>358</v>
      </c>
    </row>
    <row r="6" spans="1:20" ht="12.75">
      <c r="A6" s="215" t="s">
        <v>350</v>
      </c>
      <c r="B6" s="215" t="s">
        <v>327</v>
      </c>
      <c r="C6" s="215" t="s">
        <v>351</v>
      </c>
      <c r="D6" s="215" t="s">
        <v>360</v>
      </c>
      <c r="E6" s="216">
        <v>2007</v>
      </c>
      <c r="F6" s="215" t="s">
        <v>353</v>
      </c>
      <c r="G6" s="215" t="s">
        <v>354</v>
      </c>
      <c r="H6" s="216">
        <v>2158.5</v>
      </c>
      <c r="I6" s="216">
        <v>15960.216</v>
      </c>
      <c r="J6" s="216">
        <v>514.19</v>
      </c>
      <c r="K6" s="216">
        <v>1921242.575</v>
      </c>
      <c r="L6" s="216">
        <v>18725570</v>
      </c>
      <c r="M6" s="215" t="s">
        <v>19</v>
      </c>
      <c r="N6" s="215" t="s">
        <v>355</v>
      </c>
      <c r="O6" s="216">
        <v>34.1256</v>
      </c>
      <c r="P6" s="216">
        <v>-84.9192</v>
      </c>
      <c r="Q6" s="215" t="s">
        <v>356</v>
      </c>
      <c r="R6" s="215" t="s">
        <v>353</v>
      </c>
      <c r="S6" s="215" t="s">
        <v>357</v>
      </c>
      <c r="T6" s="215" t="s">
        <v>358</v>
      </c>
    </row>
    <row r="7" spans="1:20" ht="12.75">
      <c r="A7" s="215" t="s">
        <v>350</v>
      </c>
      <c r="B7" s="215" t="s">
        <v>327</v>
      </c>
      <c r="C7" s="215" t="s">
        <v>351</v>
      </c>
      <c r="D7" s="215" t="s">
        <v>362</v>
      </c>
      <c r="E7" s="216">
        <v>2007</v>
      </c>
      <c r="F7" s="215" t="s">
        <v>353</v>
      </c>
      <c r="G7" s="215" t="s">
        <v>354</v>
      </c>
      <c r="H7" s="216">
        <v>2208</v>
      </c>
      <c r="I7" s="216">
        <v>13906.039</v>
      </c>
      <c r="J7" s="216">
        <v>453.804</v>
      </c>
      <c r="K7" s="216">
        <v>1698602.4</v>
      </c>
      <c r="L7" s="216">
        <v>16555560</v>
      </c>
      <c r="M7" s="215" t="s">
        <v>19</v>
      </c>
      <c r="N7" s="215" t="s">
        <v>355</v>
      </c>
      <c r="O7" s="216">
        <v>34.1256</v>
      </c>
      <c r="P7" s="216">
        <v>-84.9192</v>
      </c>
      <c r="Q7" s="215" t="s">
        <v>356</v>
      </c>
      <c r="R7" s="215" t="s">
        <v>353</v>
      </c>
      <c r="S7" s="215" t="s">
        <v>357</v>
      </c>
      <c r="T7" s="215" t="s">
        <v>358</v>
      </c>
    </row>
    <row r="8" spans="1:20" ht="12.75">
      <c r="A8" s="215" t="s">
        <v>350</v>
      </c>
      <c r="B8" s="215" t="s">
        <v>325</v>
      </c>
      <c r="C8" s="215" t="s">
        <v>367</v>
      </c>
      <c r="D8" s="215" t="s">
        <v>368</v>
      </c>
      <c r="E8" s="216">
        <v>2007</v>
      </c>
      <c r="F8" s="215" t="s">
        <v>369</v>
      </c>
      <c r="G8" s="215" t="s">
        <v>354</v>
      </c>
      <c r="H8" s="216">
        <v>2040.25</v>
      </c>
      <c r="I8" s="216">
        <v>3249.409</v>
      </c>
      <c r="J8" s="216">
        <v>496.522</v>
      </c>
      <c r="K8" s="216">
        <v>448188.549</v>
      </c>
      <c r="L8" s="216">
        <v>4373347</v>
      </c>
      <c r="M8" s="215" t="s">
        <v>7</v>
      </c>
      <c r="N8" s="215" t="s">
        <v>355</v>
      </c>
      <c r="O8" s="216">
        <v>33.8244</v>
      </c>
      <c r="P8" s="216">
        <v>-84.475</v>
      </c>
      <c r="Q8" s="215" t="s">
        <v>356</v>
      </c>
      <c r="R8" s="215" t="s">
        <v>353</v>
      </c>
      <c r="S8" s="215" t="s">
        <v>370</v>
      </c>
      <c r="T8" s="215" t="s">
        <v>358</v>
      </c>
    </row>
    <row r="9" spans="1:20" ht="12.75">
      <c r="A9" s="215" t="s">
        <v>350</v>
      </c>
      <c r="B9" s="215" t="s">
        <v>325</v>
      </c>
      <c r="C9" s="215" t="s">
        <v>367</v>
      </c>
      <c r="D9" s="215" t="s">
        <v>371</v>
      </c>
      <c r="E9" s="216">
        <v>2007</v>
      </c>
      <c r="F9" s="215" t="s">
        <v>369</v>
      </c>
      <c r="G9" s="215" t="s">
        <v>354</v>
      </c>
      <c r="H9" s="216">
        <v>2168.25</v>
      </c>
      <c r="I9" s="216">
        <v>3798.248</v>
      </c>
      <c r="J9" s="216">
        <v>578.834</v>
      </c>
      <c r="K9" s="216">
        <v>525801.401</v>
      </c>
      <c r="L9" s="216">
        <v>5132199</v>
      </c>
      <c r="M9" s="215" t="s">
        <v>7</v>
      </c>
      <c r="N9" s="215" t="s">
        <v>355</v>
      </c>
      <c r="O9" s="216">
        <v>33.8244</v>
      </c>
      <c r="P9" s="216">
        <v>-84.475</v>
      </c>
      <c r="Q9" s="215" t="s">
        <v>356</v>
      </c>
      <c r="R9" s="215" t="s">
        <v>353</v>
      </c>
      <c r="S9" s="215" t="s">
        <v>370</v>
      </c>
      <c r="T9" s="215" t="s">
        <v>358</v>
      </c>
    </row>
    <row r="10" spans="1:20" ht="12.75">
      <c r="A10" s="215" t="s">
        <v>350</v>
      </c>
      <c r="B10" s="215" t="s">
        <v>326</v>
      </c>
      <c r="C10" s="215" t="s">
        <v>372</v>
      </c>
      <c r="D10" s="215" t="s">
        <v>373</v>
      </c>
      <c r="E10" s="216">
        <v>2007</v>
      </c>
      <c r="F10" s="215" t="s">
        <v>353</v>
      </c>
      <c r="G10" s="215" t="s">
        <v>354</v>
      </c>
      <c r="H10" s="216">
        <v>2187.75</v>
      </c>
      <c r="I10" s="216">
        <v>90.451</v>
      </c>
      <c r="J10" s="216">
        <v>329.047</v>
      </c>
      <c r="K10" s="216">
        <v>183883.15</v>
      </c>
      <c r="L10" s="216">
        <v>1792243</v>
      </c>
      <c r="M10" s="215" t="s">
        <v>8</v>
      </c>
      <c r="N10" s="215" t="s">
        <v>355</v>
      </c>
      <c r="O10" s="216">
        <v>33.4622</v>
      </c>
      <c r="P10" s="216">
        <v>-84.8986</v>
      </c>
      <c r="Q10" s="215" t="s">
        <v>356</v>
      </c>
      <c r="R10" s="215" t="s">
        <v>374</v>
      </c>
      <c r="S10" s="215" t="s">
        <v>375</v>
      </c>
      <c r="T10" s="215" t="s">
        <v>358</v>
      </c>
    </row>
    <row r="11" spans="1:20" ht="12.75">
      <c r="A11" s="215" t="s">
        <v>350</v>
      </c>
      <c r="B11" s="215" t="s">
        <v>326</v>
      </c>
      <c r="C11" s="215" t="s">
        <v>372</v>
      </c>
      <c r="D11" s="215" t="s">
        <v>376</v>
      </c>
      <c r="E11" s="216">
        <v>2007</v>
      </c>
      <c r="F11" s="215" t="s">
        <v>369</v>
      </c>
      <c r="G11" s="215" t="s">
        <v>354</v>
      </c>
      <c r="H11" s="216">
        <v>2208</v>
      </c>
      <c r="I11" s="216">
        <v>1928.476</v>
      </c>
      <c r="J11" s="216">
        <v>314.616</v>
      </c>
      <c r="K11" s="216">
        <v>174154.246</v>
      </c>
      <c r="L11" s="216">
        <v>1697422</v>
      </c>
      <c r="M11" s="215" t="s">
        <v>8</v>
      </c>
      <c r="N11" s="215" t="s">
        <v>355</v>
      </c>
      <c r="O11" s="216">
        <v>33.4622</v>
      </c>
      <c r="P11" s="216">
        <v>-84.8986</v>
      </c>
      <c r="Q11" s="215" t="s">
        <v>356</v>
      </c>
      <c r="R11" s="215" t="s">
        <v>353</v>
      </c>
      <c r="S11" s="215" t="s">
        <v>375</v>
      </c>
      <c r="T11" s="215" t="s">
        <v>358</v>
      </c>
    </row>
    <row r="12" spans="1:20" ht="12.75">
      <c r="A12" s="215" t="s">
        <v>350</v>
      </c>
      <c r="B12" s="215" t="s">
        <v>326</v>
      </c>
      <c r="C12" s="215" t="s">
        <v>372</v>
      </c>
      <c r="D12" s="215" t="s">
        <v>377</v>
      </c>
      <c r="E12" s="216">
        <v>2007</v>
      </c>
      <c r="F12" s="215" t="s">
        <v>369</v>
      </c>
      <c r="G12" s="215" t="s">
        <v>354</v>
      </c>
      <c r="H12" s="216">
        <v>2208</v>
      </c>
      <c r="I12" s="216">
        <v>1944.691</v>
      </c>
      <c r="J12" s="216">
        <v>316.903</v>
      </c>
      <c r="K12" s="216">
        <v>175648.852</v>
      </c>
      <c r="L12" s="216">
        <v>1711987</v>
      </c>
      <c r="M12" s="215" t="s">
        <v>8</v>
      </c>
      <c r="N12" s="215" t="s">
        <v>355</v>
      </c>
      <c r="O12" s="216">
        <v>33.4622</v>
      </c>
      <c r="P12" s="216">
        <v>-84.8986</v>
      </c>
      <c r="Q12" s="215" t="s">
        <v>356</v>
      </c>
      <c r="R12" s="215" t="s">
        <v>353</v>
      </c>
      <c r="S12" s="215" t="s">
        <v>375</v>
      </c>
      <c r="T12" s="215" t="s">
        <v>358</v>
      </c>
    </row>
    <row r="13" spans="1:20" ht="12.75">
      <c r="A13" s="215" t="s">
        <v>350</v>
      </c>
      <c r="B13" s="215" t="s">
        <v>326</v>
      </c>
      <c r="C13" s="215" t="s">
        <v>372</v>
      </c>
      <c r="D13" s="215" t="s">
        <v>378</v>
      </c>
      <c r="E13" s="216">
        <v>2007</v>
      </c>
      <c r="F13" s="215" t="s">
        <v>379</v>
      </c>
      <c r="G13" s="215" t="s">
        <v>354</v>
      </c>
      <c r="H13" s="216">
        <v>2208</v>
      </c>
      <c r="I13" s="216">
        <v>2594.235</v>
      </c>
      <c r="J13" s="216">
        <v>345.57</v>
      </c>
      <c r="K13" s="216">
        <v>234213.196</v>
      </c>
      <c r="L13" s="216">
        <v>2282789</v>
      </c>
      <c r="M13" s="215" t="s">
        <v>8</v>
      </c>
      <c r="N13" s="215" t="s">
        <v>355</v>
      </c>
      <c r="O13" s="216">
        <v>33.4622</v>
      </c>
      <c r="P13" s="216">
        <v>-84.8986</v>
      </c>
      <c r="Q13" s="215" t="s">
        <v>356</v>
      </c>
      <c r="R13" s="215" t="s">
        <v>353</v>
      </c>
      <c r="S13" s="215" t="s">
        <v>380</v>
      </c>
      <c r="T13" s="215" t="s">
        <v>358</v>
      </c>
    </row>
    <row r="14" spans="1:20" ht="12.75">
      <c r="A14" s="215" t="s">
        <v>350</v>
      </c>
      <c r="B14" s="215" t="s">
        <v>326</v>
      </c>
      <c r="C14" s="215" t="s">
        <v>372</v>
      </c>
      <c r="D14" s="215" t="s">
        <v>381</v>
      </c>
      <c r="E14" s="216">
        <v>2007</v>
      </c>
      <c r="F14" s="215" t="s">
        <v>379</v>
      </c>
      <c r="G14" s="215" t="s">
        <v>354</v>
      </c>
      <c r="H14" s="216">
        <v>2181.5</v>
      </c>
      <c r="I14" s="216">
        <v>2661.143</v>
      </c>
      <c r="J14" s="216">
        <v>354.334</v>
      </c>
      <c r="K14" s="216">
        <v>240141.905</v>
      </c>
      <c r="L14" s="216">
        <v>2340575</v>
      </c>
      <c r="M14" s="215" t="s">
        <v>8</v>
      </c>
      <c r="N14" s="215" t="s">
        <v>355</v>
      </c>
      <c r="O14" s="216">
        <v>33.4622</v>
      </c>
      <c r="P14" s="216">
        <v>-84.8986</v>
      </c>
      <c r="Q14" s="215" t="s">
        <v>356</v>
      </c>
      <c r="R14" s="215" t="s">
        <v>353</v>
      </c>
      <c r="S14" s="215" t="s">
        <v>380</v>
      </c>
      <c r="T14" s="215" t="s">
        <v>358</v>
      </c>
    </row>
    <row r="15" spans="1:20" ht="12.75">
      <c r="A15" s="215" t="s">
        <v>350</v>
      </c>
      <c r="B15" s="215" t="s">
        <v>326</v>
      </c>
      <c r="C15" s="215" t="s">
        <v>372</v>
      </c>
      <c r="D15" s="215" t="s">
        <v>382</v>
      </c>
      <c r="E15" s="216">
        <v>2007</v>
      </c>
      <c r="F15" s="215" t="s">
        <v>353</v>
      </c>
      <c r="G15" s="215" t="s">
        <v>354</v>
      </c>
      <c r="H15" s="216">
        <v>2138</v>
      </c>
      <c r="I15" s="216">
        <v>6893.943</v>
      </c>
      <c r="J15" s="216">
        <v>726.876</v>
      </c>
      <c r="K15" s="216">
        <v>647400.225</v>
      </c>
      <c r="L15" s="216">
        <v>6309953</v>
      </c>
      <c r="M15" s="215" t="s">
        <v>8</v>
      </c>
      <c r="N15" s="215" t="s">
        <v>355</v>
      </c>
      <c r="O15" s="216">
        <v>33.4622</v>
      </c>
      <c r="P15" s="216">
        <v>-84.8986</v>
      </c>
      <c r="Q15" s="215" t="s">
        <v>356</v>
      </c>
      <c r="R15" s="215" t="s">
        <v>353</v>
      </c>
      <c r="S15" s="215" t="s">
        <v>370</v>
      </c>
      <c r="T15" s="215" t="s">
        <v>358</v>
      </c>
    </row>
    <row r="16" spans="1:20" ht="12.75">
      <c r="A16" s="215" t="s">
        <v>350</v>
      </c>
      <c r="B16" s="215" t="s">
        <v>326</v>
      </c>
      <c r="C16" s="215" t="s">
        <v>372</v>
      </c>
      <c r="D16" s="215" t="s">
        <v>383</v>
      </c>
      <c r="E16" s="216">
        <v>2007</v>
      </c>
      <c r="F16" s="215" t="s">
        <v>353</v>
      </c>
      <c r="G16" s="215" t="s">
        <v>354</v>
      </c>
      <c r="H16" s="216">
        <v>2157.5</v>
      </c>
      <c r="I16" s="216">
        <v>6734.679</v>
      </c>
      <c r="J16" s="216">
        <v>697.428</v>
      </c>
      <c r="K16" s="216">
        <v>626769.9</v>
      </c>
      <c r="L16" s="216">
        <v>6108889</v>
      </c>
      <c r="M16" s="215" t="s">
        <v>8</v>
      </c>
      <c r="N16" s="215" t="s">
        <v>355</v>
      </c>
      <c r="O16" s="216">
        <v>33.4622</v>
      </c>
      <c r="P16" s="216">
        <v>-84.8986</v>
      </c>
      <c r="Q16" s="215" t="s">
        <v>356</v>
      </c>
      <c r="R16" s="215" t="s">
        <v>353</v>
      </c>
      <c r="S16" s="215" t="s">
        <v>370</v>
      </c>
      <c r="T16" s="215" t="s">
        <v>358</v>
      </c>
    </row>
    <row r="17" spans="1:20" ht="12.75">
      <c r="A17" s="215" t="s">
        <v>350</v>
      </c>
      <c r="B17" s="215" t="s">
        <v>384</v>
      </c>
      <c r="C17" s="215" t="s">
        <v>385</v>
      </c>
      <c r="D17" s="215" t="s">
        <v>386</v>
      </c>
      <c r="E17" s="216">
        <v>2007</v>
      </c>
      <c r="F17" s="215" t="s">
        <v>353</v>
      </c>
      <c r="G17" s="215" t="s">
        <v>354</v>
      </c>
      <c r="H17" s="216">
        <v>126.32</v>
      </c>
      <c r="I17" s="216">
        <v>0.028</v>
      </c>
      <c r="J17" s="216">
        <v>4.602</v>
      </c>
      <c r="K17" s="216">
        <v>5606.413</v>
      </c>
      <c r="L17" s="216">
        <v>94346</v>
      </c>
      <c r="M17" s="215" t="s">
        <v>24</v>
      </c>
      <c r="N17" s="215" t="s">
        <v>387</v>
      </c>
      <c r="O17" s="216">
        <v>33.8375</v>
      </c>
      <c r="P17" s="216">
        <v>-83.695</v>
      </c>
      <c r="Q17" s="215" t="s">
        <v>356</v>
      </c>
      <c r="R17" s="215" t="s">
        <v>353</v>
      </c>
      <c r="S17" s="215" t="s">
        <v>388</v>
      </c>
      <c r="T17" s="215" t="s">
        <v>353</v>
      </c>
    </row>
    <row r="18" spans="1:20" ht="12.75">
      <c r="A18" s="215" t="s">
        <v>350</v>
      </c>
      <c r="B18" s="215" t="s">
        <v>384</v>
      </c>
      <c r="C18" s="215" t="s">
        <v>385</v>
      </c>
      <c r="D18" s="215" t="s">
        <v>389</v>
      </c>
      <c r="E18" s="216">
        <v>2007</v>
      </c>
      <c r="F18" s="215" t="s">
        <v>353</v>
      </c>
      <c r="G18" s="215" t="s">
        <v>354</v>
      </c>
      <c r="H18" s="216">
        <v>138.19</v>
      </c>
      <c r="I18" s="216">
        <v>0.03</v>
      </c>
      <c r="J18" s="216">
        <v>4.167</v>
      </c>
      <c r="K18" s="216">
        <v>6045.705</v>
      </c>
      <c r="L18" s="216">
        <v>101735</v>
      </c>
      <c r="M18" s="215" t="s">
        <v>24</v>
      </c>
      <c r="N18" s="215" t="s">
        <v>387</v>
      </c>
      <c r="O18" s="216">
        <v>33.8375</v>
      </c>
      <c r="P18" s="216">
        <v>-83.695</v>
      </c>
      <c r="Q18" s="215" t="s">
        <v>356</v>
      </c>
      <c r="R18" s="215" t="s">
        <v>353</v>
      </c>
      <c r="S18" s="215" t="s">
        <v>388</v>
      </c>
      <c r="T18" s="215" t="s">
        <v>353</v>
      </c>
    </row>
    <row r="19" spans="1:20" ht="12.75">
      <c r="A19" s="215" t="s">
        <v>350</v>
      </c>
      <c r="B19" s="215" t="s">
        <v>384</v>
      </c>
      <c r="C19" s="215" t="s">
        <v>385</v>
      </c>
      <c r="D19" s="215" t="s">
        <v>390</v>
      </c>
      <c r="E19" s="216">
        <v>2007</v>
      </c>
      <c r="F19" s="215" t="s">
        <v>353</v>
      </c>
      <c r="G19" s="215" t="s">
        <v>354</v>
      </c>
      <c r="H19" s="216">
        <v>154.91</v>
      </c>
      <c r="I19" s="216">
        <v>0.037</v>
      </c>
      <c r="J19" s="216">
        <v>12.024</v>
      </c>
      <c r="K19" s="216">
        <v>7239.491</v>
      </c>
      <c r="L19" s="216">
        <v>121821</v>
      </c>
      <c r="M19" s="215" t="s">
        <v>24</v>
      </c>
      <c r="N19" s="215" t="s">
        <v>387</v>
      </c>
      <c r="O19" s="216">
        <v>33.8375</v>
      </c>
      <c r="P19" s="216">
        <v>-83.695</v>
      </c>
      <c r="Q19" s="215" t="s">
        <v>356</v>
      </c>
      <c r="R19" s="215" t="s">
        <v>353</v>
      </c>
      <c r="S19" s="215" t="s">
        <v>388</v>
      </c>
      <c r="T19" s="215" t="s">
        <v>353</v>
      </c>
    </row>
    <row r="20" spans="1:20" ht="12.75">
      <c r="A20" s="215" t="s">
        <v>350</v>
      </c>
      <c r="B20" s="215" t="s">
        <v>384</v>
      </c>
      <c r="C20" s="215" t="s">
        <v>385</v>
      </c>
      <c r="D20" s="215" t="s">
        <v>391</v>
      </c>
      <c r="E20" s="216">
        <v>2007</v>
      </c>
      <c r="F20" s="215" t="s">
        <v>353</v>
      </c>
      <c r="G20" s="215" t="s">
        <v>354</v>
      </c>
      <c r="H20" s="216">
        <v>198.39</v>
      </c>
      <c r="I20" s="216">
        <v>0.046</v>
      </c>
      <c r="J20" s="216">
        <v>10.19</v>
      </c>
      <c r="K20" s="216">
        <v>9122.814</v>
      </c>
      <c r="L20" s="216">
        <v>153511</v>
      </c>
      <c r="M20" s="215" t="s">
        <v>24</v>
      </c>
      <c r="N20" s="215" t="s">
        <v>387</v>
      </c>
      <c r="O20" s="216">
        <v>33.8375</v>
      </c>
      <c r="P20" s="216">
        <v>-83.695</v>
      </c>
      <c r="Q20" s="215" t="s">
        <v>356</v>
      </c>
      <c r="R20" s="215" t="s">
        <v>353</v>
      </c>
      <c r="S20" s="215" t="s">
        <v>388</v>
      </c>
      <c r="T20" s="215" t="s">
        <v>353</v>
      </c>
    </row>
    <row r="21" spans="1:20" ht="12.75">
      <c r="A21" s="215" t="s">
        <v>350</v>
      </c>
      <c r="B21" s="215" t="s">
        <v>384</v>
      </c>
      <c r="C21" s="215" t="s">
        <v>385</v>
      </c>
      <c r="D21" s="215" t="s">
        <v>392</v>
      </c>
      <c r="E21" s="216">
        <v>2007</v>
      </c>
      <c r="F21" s="215" t="s">
        <v>353</v>
      </c>
      <c r="G21" s="215" t="s">
        <v>354</v>
      </c>
      <c r="H21" s="216">
        <v>202.15</v>
      </c>
      <c r="I21" s="216">
        <v>0.047</v>
      </c>
      <c r="J21" s="216">
        <v>18.278</v>
      </c>
      <c r="K21" s="216">
        <v>9296.59</v>
      </c>
      <c r="L21" s="216">
        <v>156440</v>
      </c>
      <c r="M21" s="215" t="s">
        <v>24</v>
      </c>
      <c r="N21" s="215" t="s">
        <v>387</v>
      </c>
      <c r="O21" s="216">
        <v>33.8375</v>
      </c>
      <c r="P21" s="216">
        <v>-83.695</v>
      </c>
      <c r="Q21" s="215" t="s">
        <v>356</v>
      </c>
      <c r="R21" s="215" t="s">
        <v>353</v>
      </c>
      <c r="S21" s="215" t="s">
        <v>388</v>
      </c>
      <c r="T21" s="215" t="s">
        <v>353</v>
      </c>
    </row>
    <row r="22" spans="1:20" ht="12.75">
      <c r="A22" s="215" t="s">
        <v>350</v>
      </c>
      <c r="B22" s="215" t="s">
        <v>321</v>
      </c>
      <c r="C22" s="215" t="s">
        <v>393</v>
      </c>
      <c r="D22" s="215" t="s">
        <v>394</v>
      </c>
      <c r="E22" s="216">
        <v>2007</v>
      </c>
      <c r="F22" s="215" t="s">
        <v>353</v>
      </c>
      <c r="G22" s="215" t="s">
        <v>354</v>
      </c>
      <c r="H22" s="216">
        <v>53.25</v>
      </c>
      <c r="I22" s="216">
        <v>0.023</v>
      </c>
      <c r="J22" s="216">
        <v>4.037</v>
      </c>
      <c r="K22" s="216">
        <v>4511.925</v>
      </c>
      <c r="L22" s="216">
        <v>75922</v>
      </c>
      <c r="M22" s="215" t="s">
        <v>24</v>
      </c>
      <c r="N22" s="215" t="s">
        <v>355</v>
      </c>
      <c r="O22" s="216">
        <v>33.8122</v>
      </c>
      <c r="P22" s="216">
        <v>-83.6954</v>
      </c>
      <c r="Q22" s="215" t="s">
        <v>356</v>
      </c>
      <c r="R22" s="215" t="s">
        <v>353</v>
      </c>
      <c r="S22" s="215" t="s">
        <v>395</v>
      </c>
      <c r="T22" s="215" t="s">
        <v>353</v>
      </c>
    </row>
    <row r="23" spans="1:20" ht="12.75">
      <c r="A23" s="215" t="s">
        <v>350</v>
      </c>
      <c r="B23" s="215" t="s">
        <v>321</v>
      </c>
      <c r="C23" s="215" t="s">
        <v>393</v>
      </c>
      <c r="D23" s="215" t="s">
        <v>396</v>
      </c>
      <c r="E23" s="216">
        <v>2007</v>
      </c>
      <c r="F23" s="215" t="s">
        <v>353</v>
      </c>
      <c r="G23" s="215" t="s">
        <v>354</v>
      </c>
      <c r="H23" s="216">
        <v>38.75</v>
      </c>
      <c r="I23" s="216">
        <v>0.017</v>
      </c>
      <c r="J23" s="216">
        <v>2.975</v>
      </c>
      <c r="K23" s="216">
        <v>3385.025</v>
      </c>
      <c r="L23" s="216">
        <v>56961</v>
      </c>
      <c r="M23" s="215" t="s">
        <v>24</v>
      </c>
      <c r="N23" s="215" t="s">
        <v>355</v>
      </c>
      <c r="O23" s="216">
        <v>33.8122</v>
      </c>
      <c r="P23" s="216">
        <v>-83.6954</v>
      </c>
      <c r="Q23" s="215" t="s">
        <v>356</v>
      </c>
      <c r="R23" s="215" t="s">
        <v>353</v>
      </c>
      <c r="S23" s="215" t="s">
        <v>395</v>
      </c>
      <c r="T23" s="215" t="s">
        <v>353</v>
      </c>
    </row>
    <row r="24" spans="1:20" ht="12.75">
      <c r="A24" s="215" t="s">
        <v>350</v>
      </c>
      <c r="B24" s="215" t="s">
        <v>322</v>
      </c>
      <c r="C24" s="215" t="s">
        <v>397</v>
      </c>
      <c r="D24" s="215" t="s">
        <v>398</v>
      </c>
      <c r="E24" s="216">
        <v>2007</v>
      </c>
      <c r="F24" s="215" t="s">
        <v>353</v>
      </c>
      <c r="G24" s="215" t="s">
        <v>354</v>
      </c>
      <c r="H24" s="216">
        <v>219.39</v>
      </c>
      <c r="I24" s="216">
        <v>0.095</v>
      </c>
      <c r="J24" s="216">
        <v>7.846</v>
      </c>
      <c r="K24" s="216">
        <v>18842.649</v>
      </c>
      <c r="L24" s="216">
        <v>317066</v>
      </c>
      <c r="M24" s="215" t="s">
        <v>24</v>
      </c>
      <c r="N24" s="215" t="s">
        <v>355</v>
      </c>
      <c r="O24" s="216">
        <v>33.8147</v>
      </c>
      <c r="P24" s="216">
        <v>-83.6969</v>
      </c>
      <c r="Q24" s="215" t="s">
        <v>356</v>
      </c>
      <c r="R24" s="215" t="s">
        <v>353</v>
      </c>
      <c r="S24" s="215" t="s">
        <v>388</v>
      </c>
      <c r="T24" s="215" t="s">
        <v>353</v>
      </c>
    </row>
    <row r="25" spans="1:20" ht="12.75">
      <c r="A25" s="215" t="s">
        <v>350</v>
      </c>
      <c r="B25" s="215" t="s">
        <v>322</v>
      </c>
      <c r="C25" s="215" t="s">
        <v>397</v>
      </c>
      <c r="D25" s="215" t="s">
        <v>400</v>
      </c>
      <c r="E25" s="216">
        <v>2007</v>
      </c>
      <c r="F25" s="215" t="s">
        <v>353</v>
      </c>
      <c r="G25" s="215" t="s">
        <v>354</v>
      </c>
      <c r="H25" s="216">
        <v>162.07</v>
      </c>
      <c r="I25" s="216">
        <v>0.071</v>
      </c>
      <c r="J25" s="216">
        <v>6.599</v>
      </c>
      <c r="K25" s="216">
        <v>14070.548</v>
      </c>
      <c r="L25" s="216">
        <v>236763</v>
      </c>
      <c r="M25" s="215" t="s">
        <v>24</v>
      </c>
      <c r="N25" s="215" t="s">
        <v>355</v>
      </c>
      <c r="O25" s="216">
        <v>33.8147</v>
      </c>
      <c r="P25" s="216">
        <v>-83.6969</v>
      </c>
      <c r="Q25" s="215" t="s">
        <v>356</v>
      </c>
      <c r="R25" s="215" t="s">
        <v>353</v>
      </c>
      <c r="S25" s="215" t="s">
        <v>388</v>
      </c>
      <c r="T25" s="215" t="s">
        <v>353</v>
      </c>
    </row>
    <row r="26" spans="1:20" ht="12.75">
      <c r="A26" s="215" t="s">
        <v>350</v>
      </c>
      <c r="B26" s="215" t="s">
        <v>322</v>
      </c>
      <c r="C26" s="215" t="s">
        <v>397</v>
      </c>
      <c r="D26" s="215" t="s">
        <v>401</v>
      </c>
      <c r="E26" s="216">
        <v>2007</v>
      </c>
      <c r="F26" s="215" t="s">
        <v>353</v>
      </c>
      <c r="G26" s="215" t="s">
        <v>354</v>
      </c>
      <c r="H26" s="216">
        <v>185.53</v>
      </c>
      <c r="I26" s="216">
        <v>0.079</v>
      </c>
      <c r="J26" s="216">
        <v>5.552</v>
      </c>
      <c r="K26" s="216">
        <v>15648.276</v>
      </c>
      <c r="L26" s="216">
        <v>263307</v>
      </c>
      <c r="M26" s="215" t="s">
        <v>24</v>
      </c>
      <c r="N26" s="215" t="s">
        <v>355</v>
      </c>
      <c r="O26" s="216">
        <v>33.8147</v>
      </c>
      <c r="P26" s="216">
        <v>-83.6969</v>
      </c>
      <c r="Q26" s="215" t="s">
        <v>356</v>
      </c>
      <c r="R26" s="215" t="s">
        <v>353</v>
      </c>
      <c r="S26" s="215" t="s">
        <v>388</v>
      </c>
      <c r="T26" s="215" t="s">
        <v>353</v>
      </c>
    </row>
  </sheetData>
  <mergeCells count="1">
    <mergeCell ref="B2:F2"/>
  </mergeCell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2"/>
  <sheetViews>
    <sheetView zoomScale="95" zoomScaleNormal="95" workbookViewId="0" topLeftCell="A1">
      <selection activeCell="C5" sqref="C5"/>
    </sheetView>
  </sheetViews>
  <sheetFormatPr defaultColWidth="9.140625" defaultRowHeight="12.75"/>
  <cols>
    <col min="1" max="1" width="22.8515625" style="0" customWidth="1"/>
    <col min="2" max="2" width="14.28125" style="0" bestFit="1" customWidth="1"/>
    <col min="3" max="16384" width="8.8515625" style="0" customWidth="1"/>
  </cols>
  <sheetData>
    <row r="1" spans="3:16" ht="12.75">
      <c r="C1" s="9">
        <v>2002</v>
      </c>
      <c r="D1" s="10">
        <v>2003</v>
      </c>
      <c r="E1" s="10">
        <v>2004</v>
      </c>
      <c r="F1" s="11">
        <v>2005</v>
      </c>
      <c r="G1" s="10">
        <v>2006</v>
      </c>
      <c r="H1" s="10">
        <v>2007</v>
      </c>
      <c r="I1" s="10">
        <v>2008</v>
      </c>
      <c r="J1" s="12">
        <v>2009</v>
      </c>
      <c r="K1" s="218"/>
      <c r="L1" s="219"/>
      <c r="M1" s="219"/>
      <c r="N1" s="219"/>
      <c r="O1" s="219"/>
      <c r="P1" s="218"/>
    </row>
    <row r="2" spans="2:16" ht="12.75">
      <c r="B2" s="11" t="s">
        <v>36</v>
      </c>
      <c r="C2" s="9"/>
      <c r="D2" s="11"/>
      <c r="E2" s="11"/>
      <c r="F2" s="11"/>
      <c r="G2" s="10"/>
      <c r="H2" s="10"/>
      <c r="I2" s="32"/>
      <c r="J2" s="10"/>
      <c r="K2" s="32"/>
      <c r="L2" s="11"/>
      <c r="M2" s="11"/>
      <c r="N2" s="11"/>
      <c r="O2" s="11"/>
      <c r="P2" s="11"/>
    </row>
    <row r="3" spans="2:16" ht="12.75">
      <c r="B3" s="13" t="s">
        <v>27</v>
      </c>
      <c r="C3" s="33">
        <f>SUM(nonegu_atl_20_counties!C6:C15,nonegu_atl_20_counties!C17,nonegu_atl_20_counties!C19:C20)</f>
        <v>49.58763994782608</v>
      </c>
      <c r="D3" s="3"/>
      <c r="E3" s="3"/>
      <c r="F3" s="3"/>
      <c r="H3" s="3"/>
      <c r="I3" s="3">
        <f>SUM(nonegu_atl_20_counties!I6:I15,nonegu_atl_20_counties!I17,nonegu_atl_20_counties!I19:I20)</f>
        <v>51.454888931677004</v>
      </c>
      <c r="J3" s="34">
        <f>SUM(nonegu_atl_20_counties!J6:J15,nonegu_atl_20_counties!J17,nonegu_atl_20_counties!J19:J20)</f>
        <v>51.76609709565217</v>
      </c>
      <c r="K3" s="35"/>
      <c r="L3" s="3">
        <f>C3-I3</f>
        <v>-1.8672489838509279</v>
      </c>
      <c r="M3" s="3"/>
      <c r="N3" s="3"/>
      <c r="O3" s="3"/>
      <c r="P3" s="36"/>
    </row>
    <row r="4" spans="2:16" ht="12.75">
      <c r="B4" s="13" t="s">
        <v>28</v>
      </c>
      <c r="C4" s="220">
        <f>'egu_nox_summer_02-08'!B4+'egu_nox_summer_02-08'!B5</f>
        <v>34.55946739130435</v>
      </c>
      <c r="D4" s="3"/>
      <c r="E4" s="3"/>
      <c r="F4" s="3"/>
      <c r="H4" s="3"/>
      <c r="I4" s="38">
        <f>'egu_nox_summer_02-08'!H4+'egu_nox_summer_02-08'!H5</f>
        <v>43.26393478260869</v>
      </c>
      <c r="J4" s="39"/>
      <c r="K4" s="35"/>
      <c r="L4" s="3">
        <f>C4-I4</f>
        <v>-8.704467391304341</v>
      </c>
      <c r="M4" s="3"/>
      <c r="N4" s="3"/>
      <c r="O4" s="3"/>
      <c r="P4" s="36"/>
    </row>
    <row r="5" spans="2:16" ht="12.75">
      <c r="B5" s="13" t="s">
        <v>29</v>
      </c>
      <c r="C5" s="34">
        <f>SUM(area_atl_20_counties!C6:C15,area_atl_20_counties!C17,area_atl_20_counties!C19:C20)</f>
        <v>24.460440281102663</v>
      </c>
      <c r="D5" s="3"/>
      <c r="E5" s="3"/>
      <c r="F5" s="3"/>
      <c r="G5" s="130"/>
      <c r="H5" s="3"/>
      <c r="I5" s="38">
        <f>SUM(area_atl_20_counties!I6:I15,area_atl_20_counties!I17,area_atl_20_counties!I19:I20)</f>
        <v>25.240305508588378</v>
      </c>
      <c r="J5" s="34">
        <f>SUM(area_atl_20_counties!J6:J15,area_atl_20_counties!J17,area_atl_20_counties!J19:J20)</f>
        <v>25.370283046502664</v>
      </c>
      <c r="K5" s="35"/>
      <c r="L5" s="3">
        <f>C5-I5</f>
        <v>-0.7798652274857147</v>
      </c>
      <c r="M5" s="3"/>
      <c r="N5" s="3"/>
      <c r="O5" s="3"/>
      <c r="P5" s="36"/>
    </row>
    <row r="6" spans="2:16" ht="12.75">
      <c r="B6" s="13" t="s">
        <v>30</v>
      </c>
      <c r="C6" s="39">
        <f>'2002_20-county_mobile_emissions'!D16</f>
        <v>342.1395337419256</v>
      </c>
      <c r="D6" s="37"/>
      <c r="E6" s="37"/>
      <c r="F6" s="38"/>
      <c r="H6" s="37"/>
      <c r="I6" s="38">
        <f>'2008_20-county_mobile_emissions'!D16</f>
        <v>221.17463422914958</v>
      </c>
      <c r="J6" s="39"/>
      <c r="K6" s="35"/>
      <c r="L6" s="3">
        <f>C6-I6</f>
        <v>120.96489951277604</v>
      </c>
      <c r="M6" s="3"/>
      <c r="N6" s="3"/>
      <c r="O6" s="3"/>
      <c r="P6" s="36"/>
    </row>
    <row r="7" spans="2:16" ht="12.75">
      <c r="B7" s="13" t="s">
        <v>424</v>
      </c>
      <c r="C7" s="39">
        <f>SUM('2002 20 COUNTY DEF NR SULFUR'!D13:D22,'2002 20 COUNTY DEF NR SULFUR'!D24,'2002 20 COUNTY DEF NR SULFUR'!D26:D27)</f>
        <v>81.32999999999998</v>
      </c>
      <c r="D7" s="37"/>
      <c r="E7" s="37"/>
      <c r="F7" s="38"/>
      <c r="H7" s="37"/>
      <c r="I7" s="38">
        <f>SUM('2008 20 COUNTY E10 DEF NR SULF.'!D13:D22,'2008 20 COUNTY E10 DEF NR SULF.'!D24,'2008 20 COUNTY E10 DEF NR SULF.'!D26:D27)</f>
        <v>72.41</v>
      </c>
      <c r="J7" s="39"/>
      <c r="K7" s="35"/>
      <c r="L7" s="3"/>
      <c r="M7" s="3"/>
      <c r="N7" s="3"/>
      <c r="O7" s="3"/>
      <c r="P7" s="36"/>
    </row>
    <row r="8" spans="2:16" ht="12.75">
      <c r="B8" s="19" t="s">
        <v>425</v>
      </c>
      <c r="C8" s="34">
        <f>SUM('non-NONROAD_atl_20_counties'!C6:C15,'non-NONROAD_atl_20_counties'!C17,'non-NONROAD_atl_20_counties'!C19:C20)</f>
        <v>30.002360441600008</v>
      </c>
      <c r="D8" s="37"/>
      <c r="E8" s="37"/>
      <c r="F8" s="37"/>
      <c r="H8" s="37"/>
      <c r="I8" s="37">
        <f>SUM('non-NONROAD_atl_20_counties'!I6:I15,'non-NONROAD_atl_20_counties'!I17,'non-NONROAD_atl_20_counties'!I19:I20)</f>
        <v>31.934305262771424</v>
      </c>
      <c r="J8" s="34">
        <f>SUM('non-NONROAD_atl_20_counties'!J6:J15,'non-NONROAD_atl_20_counties'!J17,'non-NONROAD_atl_20_counties'!J19:J20)</f>
        <v>32.2562960663</v>
      </c>
      <c r="K8" s="35"/>
      <c r="L8" s="3">
        <f>C8-I8</f>
        <v>-1.9319448211714167</v>
      </c>
      <c r="M8" s="3"/>
      <c r="N8" s="3"/>
      <c r="O8" s="3"/>
      <c r="P8" s="36"/>
    </row>
    <row r="9" spans="3:16" ht="12.75">
      <c r="C9" s="156">
        <f>SUM(C3:C8)</f>
        <v>562.0794418037586</v>
      </c>
      <c r="F9" s="36"/>
      <c r="H9" s="3"/>
      <c r="I9" s="221">
        <f>SUM(I3:I8)</f>
        <v>445.4780687147951</v>
      </c>
      <c r="J9" s="222"/>
      <c r="K9" s="41"/>
      <c r="L9" s="3">
        <f>C9-I9</f>
        <v>116.60137308896356</v>
      </c>
      <c r="M9" s="3"/>
      <c r="N9" s="3"/>
      <c r="O9" s="3"/>
      <c r="P9" s="36"/>
    </row>
    <row r="10" spans="3:16" ht="12.75">
      <c r="C10" s="245"/>
      <c r="F10" s="36"/>
      <c r="H10" s="3"/>
      <c r="I10" s="24"/>
      <c r="J10" s="24"/>
      <c r="K10" s="41"/>
      <c r="L10" s="3"/>
      <c r="M10" s="3"/>
      <c r="N10" s="3"/>
      <c r="O10" s="3"/>
      <c r="P10" s="36"/>
    </row>
    <row r="11" spans="1:16" ht="12.75" customHeight="1">
      <c r="A11" t="s">
        <v>37</v>
      </c>
      <c r="C11" s="42"/>
      <c r="F11" s="36"/>
      <c r="G11" s="3"/>
      <c r="H11" s="3"/>
      <c r="I11" s="35"/>
      <c r="J11" s="3"/>
      <c r="K11" s="43"/>
      <c r="L11" s="3"/>
      <c r="M11" s="3"/>
      <c r="N11" s="3"/>
      <c r="O11" s="3"/>
      <c r="P11" s="36"/>
    </row>
    <row r="12" spans="1:4" ht="12.75">
      <c r="A12" s="251" t="s">
        <v>38</v>
      </c>
      <c r="B12" s="197"/>
      <c r="C12" s="197"/>
      <c r="D12" s="159"/>
    </row>
    <row r="13" spans="2:10" ht="12.75">
      <c r="B13" s="3">
        <f>C9</f>
        <v>562.0794418037586</v>
      </c>
      <c r="J13" s="13" t="s">
        <v>31</v>
      </c>
    </row>
    <row r="14" spans="2:10" ht="12.75">
      <c r="B14" s="28">
        <f>'2008_non-creditable_reductions'!E12</f>
        <v>43.06866497277264</v>
      </c>
      <c r="J14" s="13" t="s">
        <v>33</v>
      </c>
    </row>
    <row r="15" spans="2:10" ht="12.75">
      <c r="B15" s="3">
        <f>B13-B14</f>
        <v>519.0107768309861</v>
      </c>
      <c r="J15" s="13" t="s">
        <v>32</v>
      </c>
    </row>
    <row r="16" spans="2:10" ht="12.75">
      <c r="B16" s="28">
        <f>B15*0.15</f>
        <v>77.85161652464791</v>
      </c>
      <c r="J16" s="13" t="s">
        <v>34</v>
      </c>
    </row>
    <row r="17" spans="2:10" ht="12.75">
      <c r="B17" s="29">
        <f>B15-B16</f>
        <v>441.15916030633815</v>
      </c>
      <c r="J17" s="13" t="s">
        <v>39</v>
      </c>
    </row>
    <row r="19" ht="12.75">
      <c r="I19" s="29">
        <f>I9-B17</f>
        <v>4.3189084084569345</v>
      </c>
    </row>
    <row r="22" spans="2:8" ht="12.75">
      <c r="B22" s="31" t="s">
        <v>315</v>
      </c>
      <c r="C22" s="31"/>
      <c r="D22" s="31"/>
      <c r="E22" s="31"/>
      <c r="F22" s="31"/>
      <c r="G22" s="31"/>
      <c r="H22" s="31"/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&amp;C&amp;A</oddHeader>
    <oddFooter>&amp;C&amp;F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U32"/>
  <sheetViews>
    <sheetView workbookViewId="0" topLeftCell="A1">
      <selection activeCell="A2" sqref="A2"/>
    </sheetView>
  </sheetViews>
  <sheetFormatPr defaultColWidth="9.140625" defaultRowHeight="12.75"/>
  <cols>
    <col min="1" max="1" width="6.8515625" style="0" customWidth="1"/>
    <col min="2" max="2" width="23.8515625" style="0" customWidth="1"/>
    <col min="3" max="3" width="14.140625" style="0" customWidth="1"/>
    <col min="4" max="4" width="6.7109375" style="0" customWidth="1"/>
    <col min="5" max="5" width="9.8515625" style="0" customWidth="1"/>
    <col min="6" max="6" width="18.421875" style="0" customWidth="1"/>
    <col min="7" max="7" width="16.7109375" style="0" customWidth="1"/>
    <col min="8" max="8" width="14.28125" style="0" customWidth="1"/>
    <col min="9" max="10" width="11.140625" style="0" customWidth="1"/>
    <col min="11" max="11" width="11.57421875" style="0" customWidth="1"/>
    <col min="12" max="12" width="12.140625" style="0" customWidth="1"/>
    <col min="13" max="13" width="8.57421875" style="0" customWidth="1"/>
    <col min="14" max="14" width="19.7109375" style="0" customWidth="1"/>
    <col min="15" max="15" width="9.57421875" style="0" customWidth="1"/>
    <col min="16" max="16" width="11.421875" style="0" customWidth="1"/>
    <col min="17" max="17" width="74.00390625" style="0" customWidth="1"/>
    <col min="18" max="18" width="17.421875" style="0" customWidth="1"/>
    <col min="19" max="19" width="20.00390625" style="0" customWidth="1"/>
    <col min="20" max="20" width="67.140625" style="0" customWidth="1"/>
    <col min="21" max="21" width="21.8515625" style="0" customWidth="1"/>
    <col min="22" max="22" width="21.8515625" style="0" bestFit="1" customWidth="1"/>
  </cols>
  <sheetData>
    <row r="1" ht="12.75">
      <c r="A1" s="160" t="s">
        <v>448</v>
      </c>
    </row>
    <row r="2" spans="1:9" ht="12.75">
      <c r="A2" s="15" t="s">
        <v>334</v>
      </c>
      <c r="B2" s="304" t="str">
        <f>HYPERLINK("http://camddataandmaps.epa.gov/gdm/index.cfm?fuseaction=emissions.wizard")</f>
        <v>http://camddataandmaps.epa.gov/gdm/index.cfm?fuseaction=emissions.wizard</v>
      </c>
      <c r="C2" s="305"/>
      <c r="D2" s="305"/>
      <c r="E2" s="305"/>
      <c r="F2" s="305"/>
      <c r="G2" s="195"/>
      <c r="H2" s="195"/>
      <c r="I2" s="195"/>
    </row>
    <row r="3" spans="1:21" ht="12.75">
      <c r="A3" s="1" t="s">
        <v>316</v>
      </c>
      <c r="B3" s="1" t="s">
        <v>317</v>
      </c>
      <c r="C3" s="1" t="s">
        <v>318</v>
      </c>
      <c r="D3" s="1" t="s">
        <v>319</v>
      </c>
      <c r="E3" s="1" t="s">
        <v>320</v>
      </c>
      <c r="F3" s="1" t="s">
        <v>335</v>
      </c>
      <c r="G3" s="1" t="s">
        <v>336</v>
      </c>
      <c r="H3" s="1" t="s">
        <v>337</v>
      </c>
      <c r="I3" s="1" t="s">
        <v>338</v>
      </c>
      <c r="J3" s="1" t="s">
        <v>339</v>
      </c>
      <c r="K3" s="1" t="s">
        <v>340</v>
      </c>
      <c r="L3" s="1" t="s">
        <v>341</v>
      </c>
      <c r="M3" s="1" t="s">
        <v>342</v>
      </c>
      <c r="N3" s="1" t="s">
        <v>343</v>
      </c>
      <c r="O3" s="1" t="s">
        <v>344</v>
      </c>
      <c r="P3" s="1" t="s">
        <v>345</v>
      </c>
      <c r="Q3" s="1" t="s">
        <v>449</v>
      </c>
      <c r="R3" s="1" t="s">
        <v>346</v>
      </c>
      <c r="S3" s="1" t="s">
        <v>347</v>
      </c>
      <c r="T3" s="1" t="s">
        <v>348</v>
      </c>
      <c r="U3" s="1" t="s">
        <v>349</v>
      </c>
    </row>
    <row r="4" spans="1:21" ht="12.75">
      <c r="A4" t="s">
        <v>350</v>
      </c>
      <c r="B4" t="s">
        <v>327</v>
      </c>
      <c r="C4">
        <v>703</v>
      </c>
      <c r="D4" t="s">
        <v>352</v>
      </c>
      <c r="E4">
        <v>2008</v>
      </c>
      <c r="G4" t="s">
        <v>354</v>
      </c>
      <c r="H4">
        <v>2208</v>
      </c>
      <c r="I4">
        <v>12490.399</v>
      </c>
      <c r="J4">
        <v>372.823</v>
      </c>
      <c r="K4">
        <v>1386970</v>
      </c>
      <c r="L4">
        <v>13518232</v>
      </c>
      <c r="M4" t="s">
        <v>19</v>
      </c>
      <c r="N4" t="s">
        <v>355</v>
      </c>
      <c r="O4">
        <v>34.1256</v>
      </c>
      <c r="P4">
        <v>-84.9192</v>
      </c>
      <c r="Q4" t="s">
        <v>450</v>
      </c>
      <c r="R4" t="s">
        <v>356</v>
      </c>
      <c r="T4" t="s">
        <v>357</v>
      </c>
      <c r="U4" t="s">
        <v>358</v>
      </c>
    </row>
    <row r="5" spans="1:21" ht="12.75">
      <c r="A5" t="s">
        <v>350</v>
      </c>
      <c r="B5" t="s">
        <v>327</v>
      </c>
      <c r="C5">
        <v>703</v>
      </c>
      <c r="D5" t="s">
        <v>359</v>
      </c>
      <c r="E5">
        <v>2008</v>
      </c>
      <c r="G5" t="s">
        <v>354</v>
      </c>
      <c r="H5">
        <v>2151.75</v>
      </c>
      <c r="I5">
        <v>11680.042</v>
      </c>
      <c r="J5">
        <v>365.953</v>
      </c>
      <c r="K5">
        <v>1307391.125</v>
      </c>
      <c r="L5">
        <v>12742607</v>
      </c>
      <c r="M5" t="s">
        <v>19</v>
      </c>
      <c r="N5" t="s">
        <v>355</v>
      </c>
      <c r="O5">
        <v>34.1256</v>
      </c>
      <c r="P5">
        <v>-84.9192</v>
      </c>
      <c r="Q5" t="s">
        <v>450</v>
      </c>
      <c r="R5" t="s">
        <v>356</v>
      </c>
      <c r="T5" t="s">
        <v>357</v>
      </c>
      <c r="U5" t="s">
        <v>358</v>
      </c>
    </row>
    <row r="6" spans="1:21" ht="12.75">
      <c r="A6" t="s">
        <v>350</v>
      </c>
      <c r="B6" t="s">
        <v>327</v>
      </c>
      <c r="C6">
        <v>703</v>
      </c>
      <c r="D6" t="s">
        <v>360</v>
      </c>
      <c r="E6">
        <v>2008</v>
      </c>
      <c r="F6" t="s">
        <v>451</v>
      </c>
      <c r="G6" t="s">
        <v>354</v>
      </c>
      <c r="H6">
        <v>2181.5</v>
      </c>
      <c r="I6">
        <v>4342.364</v>
      </c>
      <c r="J6">
        <v>492.432</v>
      </c>
      <c r="K6">
        <v>1812049.15</v>
      </c>
      <c r="L6">
        <v>17661289</v>
      </c>
      <c r="M6" t="s">
        <v>19</v>
      </c>
      <c r="N6" t="s">
        <v>355</v>
      </c>
      <c r="O6">
        <v>34.1256</v>
      </c>
      <c r="P6">
        <v>-84.9192</v>
      </c>
      <c r="Q6" t="s">
        <v>450</v>
      </c>
      <c r="R6" t="s">
        <v>356</v>
      </c>
      <c r="T6" t="s">
        <v>357</v>
      </c>
      <c r="U6" t="s">
        <v>358</v>
      </c>
    </row>
    <row r="7" spans="1:21" ht="12.75">
      <c r="A7" t="s">
        <v>350</v>
      </c>
      <c r="B7" t="s">
        <v>327</v>
      </c>
      <c r="C7">
        <v>703</v>
      </c>
      <c r="D7" t="s">
        <v>362</v>
      </c>
      <c r="E7">
        <v>2008</v>
      </c>
      <c r="G7" t="s">
        <v>354</v>
      </c>
      <c r="H7">
        <v>2169</v>
      </c>
      <c r="I7">
        <v>14679.934</v>
      </c>
      <c r="J7">
        <v>448.488</v>
      </c>
      <c r="K7">
        <v>1613987.2</v>
      </c>
      <c r="L7">
        <v>15730864</v>
      </c>
      <c r="M7" t="s">
        <v>19</v>
      </c>
      <c r="N7" t="s">
        <v>355</v>
      </c>
      <c r="O7">
        <v>34.1256</v>
      </c>
      <c r="P7">
        <v>-84.9192</v>
      </c>
      <c r="Q7" t="s">
        <v>450</v>
      </c>
      <c r="R7" t="s">
        <v>356</v>
      </c>
      <c r="T7" t="s">
        <v>357</v>
      </c>
      <c r="U7" t="s">
        <v>358</v>
      </c>
    </row>
    <row r="8" spans="1:18" ht="12.75">
      <c r="A8" t="s">
        <v>350</v>
      </c>
      <c r="B8" t="s">
        <v>327</v>
      </c>
      <c r="C8">
        <v>703</v>
      </c>
      <c r="D8" t="s">
        <v>452</v>
      </c>
      <c r="E8">
        <v>2008</v>
      </c>
      <c r="H8">
        <v>0</v>
      </c>
      <c r="M8" t="s">
        <v>19</v>
      </c>
      <c r="N8" t="s">
        <v>355</v>
      </c>
      <c r="O8">
        <v>34.1256</v>
      </c>
      <c r="P8">
        <v>-84.9192</v>
      </c>
      <c r="Q8" t="s">
        <v>450</v>
      </c>
      <c r="R8" t="s">
        <v>356</v>
      </c>
    </row>
    <row r="9" spans="1:18" ht="12.75">
      <c r="A9" t="s">
        <v>350</v>
      </c>
      <c r="B9" t="s">
        <v>327</v>
      </c>
      <c r="C9">
        <v>703</v>
      </c>
      <c r="D9" t="s">
        <v>453</v>
      </c>
      <c r="E9">
        <v>2008</v>
      </c>
      <c r="H9">
        <v>0</v>
      </c>
      <c r="M9" t="s">
        <v>19</v>
      </c>
      <c r="N9" t="s">
        <v>355</v>
      </c>
      <c r="O9">
        <v>34.1256</v>
      </c>
      <c r="P9">
        <v>-84.9192</v>
      </c>
      <c r="Q9" t="s">
        <v>450</v>
      </c>
      <c r="R9" t="s">
        <v>356</v>
      </c>
    </row>
    <row r="10" spans="1:18" ht="12.75">
      <c r="A10" t="s">
        <v>350</v>
      </c>
      <c r="B10" t="s">
        <v>325</v>
      </c>
      <c r="C10">
        <v>710</v>
      </c>
      <c r="D10" t="s">
        <v>455</v>
      </c>
      <c r="E10">
        <v>2008</v>
      </c>
      <c r="H10">
        <v>0.7</v>
      </c>
      <c r="J10">
        <v>0.005</v>
      </c>
      <c r="L10">
        <v>42</v>
      </c>
      <c r="M10" t="s">
        <v>7</v>
      </c>
      <c r="N10" t="s">
        <v>355</v>
      </c>
      <c r="O10">
        <v>33.8244</v>
      </c>
      <c r="P10">
        <v>-84.475</v>
      </c>
      <c r="Q10" t="s">
        <v>456</v>
      </c>
      <c r="R10" t="s">
        <v>356</v>
      </c>
    </row>
    <row r="11" spans="1:18" ht="12.75">
      <c r="A11" t="s">
        <v>350</v>
      </c>
      <c r="B11" t="s">
        <v>325</v>
      </c>
      <c r="C11">
        <v>710</v>
      </c>
      <c r="D11" t="s">
        <v>457</v>
      </c>
      <c r="E11">
        <v>2008</v>
      </c>
      <c r="H11">
        <v>0.15</v>
      </c>
      <c r="J11">
        <v>0.001</v>
      </c>
      <c r="L11">
        <v>5</v>
      </c>
      <c r="M11" t="s">
        <v>7</v>
      </c>
      <c r="N11" t="s">
        <v>355</v>
      </c>
      <c r="O11">
        <v>33.8244</v>
      </c>
      <c r="P11">
        <v>-84.475</v>
      </c>
      <c r="Q11" t="s">
        <v>456</v>
      </c>
      <c r="R11" t="s">
        <v>356</v>
      </c>
    </row>
    <row r="12" spans="1:18" ht="12.75">
      <c r="A12" t="s">
        <v>350</v>
      </c>
      <c r="B12" t="s">
        <v>325</v>
      </c>
      <c r="C12">
        <v>710</v>
      </c>
      <c r="D12" t="s">
        <v>458</v>
      </c>
      <c r="E12">
        <v>2008</v>
      </c>
      <c r="H12">
        <v>0.62</v>
      </c>
      <c r="J12">
        <v>0.013</v>
      </c>
      <c r="L12">
        <v>84</v>
      </c>
      <c r="M12" t="s">
        <v>7</v>
      </c>
      <c r="N12" t="s">
        <v>355</v>
      </c>
      <c r="O12">
        <v>33.8244</v>
      </c>
      <c r="P12">
        <v>-84.475</v>
      </c>
      <c r="Q12" t="s">
        <v>456</v>
      </c>
      <c r="R12" t="s">
        <v>356</v>
      </c>
    </row>
    <row r="13" spans="1:18" ht="12.75">
      <c r="A13" t="s">
        <v>350</v>
      </c>
      <c r="B13" t="s">
        <v>325</v>
      </c>
      <c r="C13">
        <v>710</v>
      </c>
      <c r="D13" t="s">
        <v>459</v>
      </c>
      <c r="E13">
        <v>2008</v>
      </c>
      <c r="H13">
        <v>0</v>
      </c>
      <c r="M13" t="s">
        <v>7</v>
      </c>
      <c r="N13" t="s">
        <v>355</v>
      </c>
      <c r="O13">
        <v>33.8244</v>
      </c>
      <c r="P13">
        <v>-84.475</v>
      </c>
      <c r="Q13" t="s">
        <v>456</v>
      </c>
      <c r="R13" t="s">
        <v>356</v>
      </c>
    </row>
    <row r="14" spans="1:21" ht="12.75">
      <c r="A14" t="s">
        <v>350</v>
      </c>
      <c r="B14" t="s">
        <v>325</v>
      </c>
      <c r="C14">
        <v>710</v>
      </c>
      <c r="D14" t="s">
        <v>368</v>
      </c>
      <c r="E14">
        <v>2008</v>
      </c>
      <c r="F14" t="s">
        <v>369</v>
      </c>
      <c r="G14" t="s">
        <v>354</v>
      </c>
      <c r="H14">
        <v>2091.25</v>
      </c>
      <c r="I14">
        <v>3505.225</v>
      </c>
      <c r="J14">
        <v>449.856</v>
      </c>
      <c r="K14">
        <v>411609.875</v>
      </c>
      <c r="L14">
        <v>4012598</v>
      </c>
      <c r="M14" t="s">
        <v>7</v>
      </c>
      <c r="N14" t="s">
        <v>355</v>
      </c>
      <c r="O14">
        <v>33.8244</v>
      </c>
      <c r="P14">
        <v>-84.475</v>
      </c>
      <c r="Q14" t="s">
        <v>450</v>
      </c>
      <c r="R14" t="s">
        <v>356</v>
      </c>
      <c r="T14" t="s">
        <v>370</v>
      </c>
      <c r="U14" t="s">
        <v>358</v>
      </c>
    </row>
    <row r="15" spans="1:21" ht="12.75">
      <c r="A15" t="s">
        <v>350</v>
      </c>
      <c r="B15" t="s">
        <v>325</v>
      </c>
      <c r="C15">
        <v>710</v>
      </c>
      <c r="D15" t="s">
        <v>371</v>
      </c>
      <c r="E15">
        <v>2008</v>
      </c>
      <c r="F15" t="s">
        <v>369</v>
      </c>
      <c r="G15" t="s">
        <v>354</v>
      </c>
      <c r="H15">
        <v>2183.5</v>
      </c>
      <c r="I15">
        <v>3718.242</v>
      </c>
      <c r="J15">
        <v>473.359</v>
      </c>
      <c r="K15">
        <v>434722.325</v>
      </c>
      <c r="L15">
        <v>4240018</v>
      </c>
      <c r="M15" t="s">
        <v>7</v>
      </c>
      <c r="N15" t="s">
        <v>355</v>
      </c>
      <c r="O15">
        <v>33.8244</v>
      </c>
      <c r="P15">
        <v>-84.475</v>
      </c>
      <c r="Q15" t="s">
        <v>450</v>
      </c>
      <c r="R15" t="s">
        <v>356</v>
      </c>
      <c r="T15" t="s">
        <v>370</v>
      </c>
      <c r="U15" t="s">
        <v>358</v>
      </c>
    </row>
    <row r="16" spans="1:21" ht="12.75">
      <c r="A16" t="s">
        <v>350</v>
      </c>
      <c r="B16" t="s">
        <v>326</v>
      </c>
      <c r="C16">
        <v>728</v>
      </c>
      <c r="D16" t="s">
        <v>373</v>
      </c>
      <c r="E16">
        <v>2008</v>
      </c>
      <c r="G16" t="s">
        <v>354</v>
      </c>
      <c r="H16">
        <v>2203</v>
      </c>
      <c r="I16">
        <v>107.694</v>
      </c>
      <c r="J16">
        <v>334.038</v>
      </c>
      <c r="K16">
        <v>191534.375</v>
      </c>
      <c r="L16">
        <v>1866823</v>
      </c>
      <c r="M16" t="s">
        <v>8</v>
      </c>
      <c r="N16" t="s">
        <v>355</v>
      </c>
      <c r="O16">
        <v>33.4622</v>
      </c>
      <c r="P16">
        <v>-84.8986</v>
      </c>
      <c r="Q16" t="s">
        <v>450</v>
      </c>
      <c r="R16" t="s">
        <v>356</v>
      </c>
      <c r="S16" t="s">
        <v>374</v>
      </c>
      <c r="T16" t="s">
        <v>375</v>
      </c>
      <c r="U16" t="s">
        <v>358</v>
      </c>
    </row>
    <row r="17" spans="1:21" ht="12.75">
      <c r="A17" t="s">
        <v>350</v>
      </c>
      <c r="B17" t="s">
        <v>326</v>
      </c>
      <c r="C17">
        <v>728</v>
      </c>
      <c r="D17" t="s">
        <v>376</v>
      </c>
      <c r="E17">
        <v>2008</v>
      </c>
      <c r="F17" t="s">
        <v>369</v>
      </c>
      <c r="G17" t="s">
        <v>354</v>
      </c>
      <c r="H17">
        <v>2208</v>
      </c>
      <c r="I17">
        <v>1742.667</v>
      </c>
      <c r="J17">
        <v>310.238</v>
      </c>
      <c r="K17">
        <v>173924.954</v>
      </c>
      <c r="L17">
        <v>1695158</v>
      </c>
      <c r="M17" t="s">
        <v>8</v>
      </c>
      <c r="N17" t="s">
        <v>355</v>
      </c>
      <c r="O17">
        <v>33.4622</v>
      </c>
      <c r="P17">
        <v>-84.8986</v>
      </c>
      <c r="Q17" t="s">
        <v>450</v>
      </c>
      <c r="R17" t="s">
        <v>356</v>
      </c>
      <c r="T17" t="s">
        <v>375</v>
      </c>
      <c r="U17" t="s">
        <v>358</v>
      </c>
    </row>
    <row r="18" spans="1:21" ht="12.75">
      <c r="A18" t="s">
        <v>350</v>
      </c>
      <c r="B18" t="s">
        <v>326</v>
      </c>
      <c r="C18">
        <v>728</v>
      </c>
      <c r="D18" t="s">
        <v>377</v>
      </c>
      <c r="E18">
        <v>2008</v>
      </c>
      <c r="F18" t="s">
        <v>369</v>
      </c>
      <c r="G18" t="s">
        <v>354</v>
      </c>
      <c r="H18">
        <v>2191.5</v>
      </c>
      <c r="I18">
        <v>1724.573</v>
      </c>
      <c r="J18">
        <v>305.549</v>
      </c>
      <c r="K18">
        <v>171731.546</v>
      </c>
      <c r="L18">
        <v>1673781</v>
      </c>
      <c r="M18" t="s">
        <v>8</v>
      </c>
      <c r="N18" t="s">
        <v>355</v>
      </c>
      <c r="O18">
        <v>33.4622</v>
      </c>
      <c r="P18">
        <v>-84.8986</v>
      </c>
      <c r="Q18" t="s">
        <v>450</v>
      </c>
      <c r="R18" t="s">
        <v>356</v>
      </c>
      <c r="T18" t="s">
        <v>375</v>
      </c>
      <c r="U18" t="s">
        <v>358</v>
      </c>
    </row>
    <row r="19" spans="1:21" ht="12.75">
      <c r="A19" t="s">
        <v>350</v>
      </c>
      <c r="B19" t="s">
        <v>326</v>
      </c>
      <c r="C19">
        <v>728</v>
      </c>
      <c r="D19" t="s">
        <v>378</v>
      </c>
      <c r="E19">
        <v>2008</v>
      </c>
      <c r="F19" t="s">
        <v>379</v>
      </c>
      <c r="G19" t="s">
        <v>354</v>
      </c>
      <c r="H19">
        <v>2147.75</v>
      </c>
      <c r="I19">
        <v>2200.687</v>
      </c>
      <c r="J19">
        <v>328.588</v>
      </c>
      <c r="K19">
        <v>222136.993</v>
      </c>
      <c r="L19">
        <v>2165081</v>
      </c>
      <c r="M19" t="s">
        <v>8</v>
      </c>
      <c r="N19" t="s">
        <v>355</v>
      </c>
      <c r="O19">
        <v>33.4622</v>
      </c>
      <c r="P19">
        <v>-84.8986</v>
      </c>
      <c r="Q19" t="s">
        <v>450</v>
      </c>
      <c r="R19" t="s">
        <v>356</v>
      </c>
      <c r="T19" t="s">
        <v>380</v>
      </c>
      <c r="U19" t="s">
        <v>358</v>
      </c>
    </row>
    <row r="20" spans="1:21" ht="12.75">
      <c r="A20" t="s">
        <v>350</v>
      </c>
      <c r="B20" t="s">
        <v>326</v>
      </c>
      <c r="C20">
        <v>728</v>
      </c>
      <c r="D20" t="s">
        <v>381</v>
      </c>
      <c r="E20">
        <v>2008</v>
      </c>
      <c r="F20" t="s">
        <v>379</v>
      </c>
      <c r="G20" t="s">
        <v>354</v>
      </c>
      <c r="H20">
        <v>2111</v>
      </c>
      <c r="I20">
        <v>2245.066</v>
      </c>
      <c r="J20">
        <v>337.076</v>
      </c>
      <c r="K20">
        <v>227617.107</v>
      </c>
      <c r="L20">
        <v>2218501</v>
      </c>
      <c r="M20" t="s">
        <v>8</v>
      </c>
      <c r="N20" t="s">
        <v>355</v>
      </c>
      <c r="O20">
        <v>33.4622</v>
      </c>
      <c r="P20">
        <v>-84.8986</v>
      </c>
      <c r="Q20" t="s">
        <v>450</v>
      </c>
      <c r="R20" t="s">
        <v>356</v>
      </c>
      <c r="T20" t="s">
        <v>380</v>
      </c>
      <c r="U20" t="s">
        <v>358</v>
      </c>
    </row>
    <row r="21" spans="1:21" ht="12.75">
      <c r="A21" t="s">
        <v>350</v>
      </c>
      <c r="B21" t="s">
        <v>326</v>
      </c>
      <c r="C21">
        <v>728</v>
      </c>
      <c r="D21" t="s">
        <v>382</v>
      </c>
      <c r="E21">
        <v>2008</v>
      </c>
      <c r="G21" t="s">
        <v>354</v>
      </c>
      <c r="H21">
        <v>2183.75</v>
      </c>
      <c r="I21">
        <v>5374.698</v>
      </c>
      <c r="J21">
        <v>732.512</v>
      </c>
      <c r="K21">
        <v>671632.575</v>
      </c>
      <c r="L21">
        <v>6546139</v>
      </c>
      <c r="M21" t="s">
        <v>8</v>
      </c>
      <c r="N21" t="s">
        <v>355</v>
      </c>
      <c r="O21">
        <v>33.4622</v>
      </c>
      <c r="P21">
        <v>-84.8986</v>
      </c>
      <c r="Q21" t="s">
        <v>450</v>
      </c>
      <c r="R21" t="s">
        <v>356</v>
      </c>
      <c r="T21" t="s">
        <v>370</v>
      </c>
      <c r="U21" t="s">
        <v>358</v>
      </c>
    </row>
    <row r="22" spans="1:21" ht="12.75">
      <c r="A22" t="s">
        <v>350</v>
      </c>
      <c r="B22" t="s">
        <v>326</v>
      </c>
      <c r="C22">
        <v>728</v>
      </c>
      <c r="D22" t="s">
        <v>383</v>
      </c>
      <c r="E22">
        <v>2008</v>
      </c>
      <c r="G22" t="s">
        <v>354</v>
      </c>
      <c r="H22">
        <v>2208</v>
      </c>
      <c r="I22">
        <v>5277.138</v>
      </c>
      <c r="J22">
        <v>709.047</v>
      </c>
      <c r="K22">
        <v>647294.5</v>
      </c>
      <c r="L22">
        <v>6308916</v>
      </c>
      <c r="M22" t="s">
        <v>8</v>
      </c>
      <c r="N22" t="s">
        <v>355</v>
      </c>
      <c r="O22">
        <v>33.4622</v>
      </c>
      <c r="P22">
        <v>-84.8986</v>
      </c>
      <c r="Q22" t="s">
        <v>450</v>
      </c>
      <c r="R22" t="s">
        <v>356</v>
      </c>
      <c r="T22" t="s">
        <v>370</v>
      </c>
      <c r="U22" t="s">
        <v>358</v>
      </c>
    </row>
    <row r="23" spans="1:20" ht="12.75">
      <c r="A23" t="s">
        <v>350</v>
      </c>
      <c r="B23" t="s">
        <v>384</v>
      </c>
      <c r="C23">
        <v>55244</v>
      </c>
      <c r="D23" t="s">
        <v>386</v>
      </c>
      <c r="E23">
        <v>2008</v>
      </c>
      <c r="G23" t="s">
        <v>354</v>
      </c>
      <c r="H23">
        <v>4.37</v>
      </c>
      <c r="I23">
        <v>0.001</v>
      </c>
      <c r="J23">
        <v>0.234</v>
      </c>
      <c r="K23">
        <v>194.097</v>
      </c>
      <c r="L23">
        <v>3268</v>
      </c>
      <c r="M23" t="s">
        <v>24</v>
      </c>
      <c r="N23" t="s">
        <v>387</v>
      </c>
      <c r="O23">
        <v>33.8375</v>
      </c>
      <c r="P23">
        <v>-83.695</v>
      </c>
      <c r="Q23" t="s">
        <v>454</v>
      </c>
      <c r="R23" t="s">
        <v>356</v>
      </c>
      <c r="T23" t="s">
        <v>388</v>
      </c>
    </row>
    <row r="24" spans="1:20" ht="12.75">
      <c r="A24" t="s">
        <v>350</v>
      </c>
      <c r="B24" t="s">
        <v>384</v>
      </c>
      <c r="C24">
        <v>55244</v>
      </c>
      <c r="D24" t="s">
        <v>389</v>
      </c>
      <c r="E24">
        <v>2008</v>
      </c>
      <c r="G24" t="s">
        <v>354</v>
      </c>
      <c r="H24">
        <v>5.98</v>
      </c>
      <c r="I24">
        <v>0.001</v>
      </c>
      <c r="J24">
        <v>0.257</v>
      </c>
      <c r="K24">
        <v>268.039</v>
      </c>
      <c r="L24">
        <v>4512</v>
      </c>
      <c r="M24" t="s">
        <v>24</v>
      </c>
      <c r="N24" t="s">
        <v>387</v>
      </c>
      <c r="O24">
        <v>33.8375</v>
      </c>
      <c r="P24">
        <v>-83.695</v>
      </c>
      <c r="Q24" t="s">
        <v>454</v>
      </c>
      <c r="R24" t="s">
        <v>356</v>
      </c>
      <c r="T24" t="s">
        <v>388</v>
      </c>
    </row>
    <row r="25" spans="1:20" ht="12.75">
      <c r="A25" t="s">
        <v>350</v>
      </c>
      <c r="B25" t="s">
        <v>384</v>
      </c>
      <c r="C25">
        <v>55244</v>
      </c>
      <c r="D25" t="s">
        <v>390</v>
      </c>
      <c r="E25">
        <v>2008</v>
      </c>
      <c r="G25" t="s">
        <v>354</v>
      </c>
      <c r="H25">
        <v>16.07</v>
      </c>
      <c r="I25">
        <v>0.004</v>
      </c>
      <c r="J25">
        <v>3.851</v>
      </c>
      <c r="K25">
        <v>737.776</v>
      </c>
      <c r="L25">
        <v>12417</v>
      </c>
      <c r="M25" t="s">
        <v>24</v>
      </c>
      <c r="N25" t="s">
        <v>387</v>
      </c>
      <c r="O25">
        <v>33.8375</v>
      </c>
      <c r="P25">
        <v>-83.695</v>
      </c>
      <c r="Q25" t="s">
        <v>454</v>
      </c>
      <c r="R25" t="s">
        <v>356</v>
      </c>
      <c r="T25" t="s">
        <v>388</v>
      </c>
    </row>
    <row r="26" spans="1:20" ht="12.75">
      <c r="A26" t="s">
        <v>350</v>
      </c>
      <c r="B26" t="s">
        <v>384</v>
      </c>
      <c r="C26">
        <v>55244</v>
      </c>
      <c r="D26" t="s">
        <v>391</v>
      </c>
      <c r="E26">
        <v>2008</v>
      </c>
      <c r="G26" t="s">
        <v>354</v>
      </c>
      <c r="H26">
        <v>4.88</v>
      </c>
      <c r="I26">
        <v>0.001</v>
      </c>
      <c r="J26">
        <v>0.089</v>
      </c>
      <c r="K26">
        <v>218.429</v>
      </c>
      <c r="L26">
        <v>3677</v>
      </c>
      <c r="M26" t="s">
        <v>24</v>
      </c>
      <c r="N26" t="s">
        <v>387</v>
      </c>
      <c r="O26">
        <v>33.8375</v>
      </c>
      <c r="P26">
        <v>-83.695</v>
      </c>
      <c r="Q26" t="s">
        <v>454</v>
      </c>
      <c r="R26" t="s">
        <v>356</v>
      </c>
      <c r="T26" t="s">
        <v>388</v>
      </c>
    </row>
    <row r="27" spans="1:18" ht="12.75">
      <c r="A27" t="s">
        <v>350</v>
      </c>
      <c r="B27" t="s">
        <v>384</v>
      </c>
      <c r="C27">
        <v>55244</v>
      </c>
      <c r="D27" t="s">
        <v>392</v>
      </c>
      <c r="E27">
        <v>2008</v>
      </c>
      <c r="G27" t="s">
        <v>354</v>
      </c>
      <c r="H27">
        <v>4.62</v>
      </c>
      <c r="I27">
        <v>0.001</v>
      </c>
      <c r="J27">
        <v>2.909</v>
      </c>
      <c r="K27">
        <v>209.107</v>
      </c>
      <c r="L27">
        <v>3517</v>
      </c>
      <c r="M27" t="s">
        <v>24</v>
      </c>
      <c r="N27" t="s">
        <v>387</v>
      </c>
      <c r="O27">
        <v>33.8375</v>
      </c>
      <c r="P27">
        <v>-83.695</v>
      </c>
      <c r="Q27" t="s">
        <v>454</v>
      </c>
      <c r="R27" t="s">
        <v>356</v>
      </c>
    </row>
    <row r="28" spans="1:20" ht="12.75">
      <c r="A28" t="s">
        <v>350</v>
      </c>
      <c r="B28" t="s">
        <v>321</v>
      </c>
      <c r="C28">
        <v>7764</v>
      </c>
      <c r="D28">
        <v>1</v>
      </c>
      <c r="E28">
        <v>2008</v>
      </c>
      <c r="G28" t="s">
        <v>354</v>
      </c>
      <c r="H28">
        <v>12.75</v>
      </c>
      <c r="I28">
        <v>0.005</v>
      </c>
      <c r="J28">
        <v>0.976</v>
      </c>
      <c r="K28">
        <v>1060.25</v>
      </c>
      <c r="L28">
        <v>17841</v>
      </c>
      <c r="M28" t="s">
        <v>24</v>
      </c>
      <c r="N28" t="s">
        <v>355</v>
      </c>
      <c r="O28">
        <v>33.8122</v>
      </c>
      <c r="P28">
        <v>-83.6954</v>
      </c>
      <c r="Q28" t="s">
        <v>460</v>
      </c>
      <c r="R28" t="s">
        <v>356</v>
      </c>
      <c r="T28" t="s">
        <v>395</v>
      </c>
    </row>
    <row r="29" spans="1:20" ht="12.75">
      <c r="A29" t="s">
        <v>350</v>
      </c>
      <c r="B29" t="s">
        <v>321</v>
      </c>
      <c r="C29">
        <v>7764</v>
      </c>
      <c r="D29">
        <v>2</v>
      </c>
      <c r="E29">
        <v>2008</v>
      </c>
      <c r="G29" t="s">
        <v>354</v>
      </c>
      <c r="H29">
        <v>12.25</v>
      </c>
      <c r="I29">
        <v>0.004</v>
      </c>
      <c r="J29">
        <v>0.919</v>
      </c>
      <c r="K29">
        <v>912.1</v>
      </c>
      <c r="L29">
        <v>15347</v>
      </c>
      <c r="M29" t="s">
        <v>24</v>
      </c>
      <c r="N29" t="s">
        <v>355</v>
      </c>
      <c r="O29">
        <v>33.8122</v>
      </c>
      <c r="P29">
        <v>-83.6954</v>
      </c>
      <c r="Q29" t="s">
        <v>460</v>
      </c>
      <c r="R29" t="s">
        <v>356</v>
      </c>
      <c r="T29" t="s">
        <v>395</v>
      </c>
    </row>
    <row r="30" spans="1:20" ht="12.75">
      <c r="A30" t="s">
        <v>350</v>
      </c>
      <c r="B30" t="s">
        <v>322</v>
      </c>
      <c r="C30">
        <v>55128</v>
      </c>
      <c r="D30" t="s">
        <v>398</v>
      </c>
      <c r="E30">
        <v>2008</v>
      </c>
      <c r="G30" t="s">
        <v>354</v>
      </c>
      <c r="H30">
        <v>21.74</v>
      </c>
      <c r="I30">
        <v>0.009</v>
      </c>
      <c r="J30">
        <v>1.056</v>
      </c>
      <c r="K30">
        <v>1850.532</v>
      </c>
      <c r="L30">
        <v>31141</v>
      </c>
      <c r="M30" t="s">
        <v>24</v>
      </c>
      <c r="N30" t="s">
        <v>355</v>
      </c>
      <c r="O30">
        <v>33.8147</v>
      </c>
      <c r="P30">
        <v>-83.6969</v>
      </c>
      <c r="Q30" t="s">
        <v>461</v>
      </c>
      <c r="R30" t="s">
        <v>356</v>
      </c>
      <c r="T30" t="s">
        <v>388</v>
      </c>
    </row>
    <row r="31" spans="1:20" ht="12.75">
      <c r="A31" t="s">
        <v>350</v>
      </c>
      <c r="B31" t="s">
        <v>322</v>
      </c>
      <c r="C31">
        <v>55128</v>
      </c>
      <c r="D31" t="s">
        <v>400</v>
      </c>
      <c r="E31">
        <v>2008</v>
      </c>
      <c r="G31" t="s">
        <v>354</v>
      </c>
      <c r="H31">
        <v>32.54</v>
      </c>
      <c r="I31">
        <v>0.014</v>
      </c>
      <c r="J31">
        <v>1.408</v>
      </c>
      <c r="K31">
        <v>2763.143</v>
      </c>
      <c r="L31">
        <v>46491</v>
      </c>
      <c r="M31" t="s">
        <v>24</v>
      </c>
      <c r="N31" t="s">
        <v>355</v>
      </c>
      <c r="O31">
        <v>33.8147</v>
      </c>
      <c r="P31">
        <v>-83.6969</v>
      </c>
      <c r="Q31" t="s">
        <v>461</v>
      </c>
      <c r="R31" t="s">
        <v>356</v>
      </c>
      <c r="T31" t="s">
        <v>388</v>
      </c>
    </row>
    <row r="32" spans="1:20" ht="12.75">
      <c r="A32" t="s">
        <v>350</v>
      </c>
      <c r="B32" t="s">
        <v>322</v>
      </c>
      <c r="C32">
        <v>55128</v>
      </c>
      <c r="D32" t="s">
        <v>401</v>
      </c>
      <c r="E32">
        <v>2008</v>
      </c>
      <c r="G32" t="s">
        <v>354</v>
      </c>
      <c r="H32">
        <v>41.52</v>
      </c>
      <c r="I32">
        <v>0.018</v>
      </c>
      <c r="J32">
        <v>1.347</v>
      </c>
      <c r="K32">
        <v>3569.019</v>
      </c>
      <c r="L32">
        <v>60051</v>
      </c>
      <c r="M32" t="s">
        <v>24</v>
      </c>
      <c r="N32" t="s">
        <v>355</v>
      </c>
      <c r="O32">
        <v>33.8147</v>
      </c>
      <c r="P32">
        <v>-83.6969</v>
      </c>
      <c r="Q32" t="s">
        <v>461</v>
      </c>
      <c r="R32" t="s">
        <v>356</v>
      </c>
      <c r="T32" t="s">
        <v>388</v>
      </c>
    </row>
  </sheetData>
  <mergeCells count="1">
    <mergeCell ref="B2:F2"/>
  </mergeCell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23"/>
  <sheetViews>
    <sheetView zoomScale="85" zoomScaleNormal="85" workbookViewId="0" topLeftCell="A1">
      <selection activeCell="L23" sqref="L23"/>
    </sheetView>
  </sheetViews>
  <sheetFormatPr defaultColWidth="9.140625" defaultRowHeight="12.75"/>
  <cols>
    <col min="1" max="1" width="22.8515625" style="0" customWidth="1"/>
    <col min="2" max="2" width="14.28125" style="0" customWidth="1"/>
    <col min="3" max="16384" width="8.8515625" style="0" customWidth="1"/>
  </cols>
  <sheetData>
    <row r="1" spans="3:16" ht="12.75">
      <c r="C1" s="9">
        <v>2002</v>
      </c>
      <c r="D1" s="10">
        <v>2003</v>
      </c>
      <c r="E1" s="10">
        <v>2004</v>
      </c>
      <c r="F1" s="10">
        <v>2005</v>
      </c>
      <c r="G1" s="10">
        <v>2006</v>
      </c>
      <c r="H1" s="10">
        <v>2007</v>
      </c>
      <c r="I1" s="10">
        <v>2008</v>
      </c>
      <c r="J1" s="12">
        <v>2009</v>
      </c>
      <c r="K1" s="218"/>
      <c r="L1" s="219"/>
      <c r="M1" s="219"/>
      <c r="N1" s="219"/>
      <c r="O1" s="219"/>
      <c r="P1" s="218"/>
    </row>
    <row r="2" spans="2:10" ht="12.75">
      <c r="B2" s="11" t="s">
        <v>26</v>
      </c>
      <c r="C2" s="9"/>
      <c r="D2" s="10"/>
      <c r="E2" s="10"/>
      <c r="F2" s="11"/>
      <c r="G2" s="10"/>
      <c r="H2" s="10"/>
      <c r="I2" s="10"/>
      <c r="J2" s="12"/>
    </row>
    <row r="3" spans="2:12" ht="12.75">
      <c r="B3" s="13" t="s">
        <v>27</v>
      </c>
      <c r="C3" s="14">
        <f>SUM(nonegu_atl_20_counties!C30:C39,nonegu_atl_20_counties!C41,nonegu_atl_20_counties!C43:C44)</f>
        <v>15.478095499999998</v>
      </c>
      <c r="D3" s="15"/>
      <c r="E3" s="15"/>
      <c r="F3" s="15"/>
      <c r="H3" s="16"/>
      <c r="I3" s="21">
        <f>SUM(nonegu_atl_20_counties!I30:I39,nonegu_atl_20_counties!I41,nonegu_atl_20_counties!I43:I44)</f>
        <v>13.919762847826078</v>
      </c>
      <c r="J3" s="14">
        <f>SUM(nonegu_atl_20_counties!J30:J39,nonegu_atl_20_counties!J41,nonegu_atl_20_counties!J43:J44)</f>
        <v>13.660040739130427</v>
      </c>
      <c r="K3" s="17"/>
      <c r="L3" s="3">
        <f aca="true" t="shared" si="0" ref="L3:L9">C3-I3</f>
        <v>1.5583326521739203</v>
      </c>
    </row>
    <row r="4" spans="2:12" ht="12.75">
      <c r="B4" s="13" t="s">
        <v>28</v>
      </c>
      <c r="C4" s="217">
        <f>'egu_nox_summer_02-08'!B4*egu_by_facility!L7+'egu_nox_summer_02-08'!B5*egu_by_facility!L8</f>
        <v>0.37652445654274835</v>
      </c>
      <c r="D4" s="15"/>
      <c r="E4" s="15"/>
      <c r="F4" s="15"/>
      <c r="H4" s="16"/>
      <c r="I4" s="21">
        <f>'egu_nox_summer_02-08'!H4*egu_by_facility!L32+'egu_nox_summer_02-08'!H5*egu_by_facility!L34</f>
        <v>0.5079713736024412</v>
      </c>
      <c r="J4" s="217"/>
      <c r="K4" s="17"/>
      <c r="L4" s="3">
        <f t="shared" si="0"/>
        <v>-0.1314469170596928</v>
      </c>
    </row>
    <row r="5" spans="2:12" ht="12.75">
      <c r="B5" s="13" t="s">
        <v>29</v>
      </c>
      <c r="C5" s="14">
        <f>SUM(area_atl_20_counties!C30:C39,area_atl_20_counties!C41,area_atl_20_counties!C43:C44)</f>
        <v>297.794489422671</v>
      </c>
      <c r="D5" s="17"/>
      <c r="E5" s="17"/>
      <c r="F5" s="17"/>
      <c r="H5" s="17"/>
      <c r="I5" s="21">
        <f>SUM(area_atl_20_counties!I30:I39,area_atl_20_counties!I41,area_atl_20_counties!I43:I44)</f>
        <v>269.23702407324237</v>
      </c>
      <c r="J5" s="14">
        <f>SUM(area_atl_20_counties!J30:J39,area_atl_20_counties!J41,area_atl_20_counties!J43:J44)</f>
        <v>264.4774465150042</v>
      </c>
      <c r="K5" s="17"/>
      <c r="L5" s="3">
        <f t="shared" si="0"/>
        <v>28.55746534942864</v>
      </c>
    </row>
    <row r="6" spans="2:12" ht="12.75">
      <c r="B6" s="13" t="s">
        <v>30</v>
      </c>
      <c r="C6" s="18">
        <f>'2002_20-county_mobile_emissions'!C16</f>
        <v>174.1951674640092</v>
      </c>
      <c r="D6" s="17"/>
      <c r="E6" s="17"/>
      <c r="F6" s="17"/>
      <c r="H6" s="17"/>
      <c r="I6" s="231">
        <f>'2008_20-county_mobile_emissions'!C16</f>
        <v>130.65384619369956</v>
      </c>
      <c r="J6" s="18"/>
      <c r="K6" s="13"/>
      <c r="L6" s="3">
        <f t="shared" si="0"/>
        <v>43.54132127030962</v>
      </c>
    </row>
    <row r="7" spans="2:12" ht="12.75">
      <c r="B7" s="13" t="s">
        <v>424</v>
      </c>
      <c r="C7" s="18">
        <f>SUM('2002 20 COUNTY DEF NR SULFUR'!C13:C22,'2002 20 COUNTY DEF NR SULFUR'!C24,'2002 20 COUNTY DEF NR SULFUR'!C26:C27)</f>
        <v>107.68999999999998</v>
      </c>
      <c r="D7" s="17"/>
      <c r="E7" s="17"/>
      <c r="F7" s="17"/>
      <c r="H7" s="17"/>
      <c r="I7" s="231">
        <f>SUM('2008 20 COUNTY E10 DEF NR SULF.'!C13:C22,'2008 20 COUNTY E10 DEF NR SULF.'!C24,'2008 20 COUNTY E10 DEF NR SULF.'!C26:C27)</f>
        <v>75.46000000000001</v>
      </c>
      <c r="J7" s="18"/>
      <c r="K7" s="13"/>
      <c r="L7" s="3">
        <f t="shared" si="0"/>
        <v>32.229999999999976</v>
      </c>
    </row>
    <row r="8" spans="2:12" ht="12.75">
      <c r="B8" s="19" t="s">
        <v>425</v>
      </c>
      <c r="C8" s="14">
        <f>SUM('non-NONROAD_atl_20_counties'!C6:C15,'non-NONROAD_atl_20_counties'!C17,'non-NONROAD_atl_20_counties'!C19:C20)</f>
        <v>30.002360441600008</v>
      </c>
      <c r="D8" s="20"/>
      <c r="E8" s="20"/>
      <c r="F8" s="21"/>
      <c r="H8" s="20"/>
      <c r="I8" s="21">
        <f>SUM('non-NONROAD_atl_20_counties'!I6:I15,'non-NONROAD_atl_20_counties'!I17,'non-NONROAD_atl_20_counties'!I19:I20)</f>
        <v>31.934305262771424</v>
      </c>
      <c r="J8" s="14">
        <f>SUM('non-NONROAD_atl_20_counties'!J6:J15,'non-NONROAD_atl_20_counties'!J17,'non-NONROAD_atl_20_counties'!J19:J20)</f>
        <v>32.2562960663</v>
      </c>
      <c r="K8" s="20"/>
      <c r="L8" s="3">
        <f t="shared" si="0"/>
        <v>-1.9319448211714167</v>
      </c>
    </row>
    <row r="9" spans="3:12" ht="12.75">
      <c r="C9" s="22">
        <f>SUM(C3:C8)</f>
        <v>625.5366372848229</v>
      </c>
      <c r="D9" s="20"/>
      <c r="E9" s="20"/>
      <c r="F9" s="20"/>
      <c r="H9" s="20"/>
      <c r="I9" s="224">
        <f>SUM(I3:I8)</f>
        <v>521.7129097511419</v>
      </c>
      <c r="J9" s="225"/>
      <c r="K9" s="13"/>
      <c r="L9" s="3">
        <f t="shared" si="0"/>
        <v>103.823727533681</v>
      </c>
    </row>
    <row r="10" spans="3:9" ht="12.75">
      <c r="C10" s="23"/>
      <c r="G10" s="3"/>
      <c r="I10" s="24"/>
    </row>
    <row r="12" spans="1:5" ht="12.75">
      <c r="A12" s="158" t="s">
        <v>443</v>
      </c>
      <c r="B12" s="197"/>
      <c r="C12" s="197"/>
      <c r="D12" s="197"/>
      <c r="E12" s="159"/>
    </row>
    <row r="13" spans="2:10" ht="12.75">
      <c r="B13" s="3">
        <f>C9</f>
        <v>625.5366372848229</v>
      </c>
      <c r="J13" s="13" t="s">
        <v>31</v>
      </c>
    </row>
    <row r="14" spans="1:10" ht="12.75">
      <c r="A14" s="30"/>
      <c r="B14" s="28">
        <f>'2008_non-creditable_reductions'!D12</f>
        <v>29.12424273021975</v>
      </c>
      <c r="J14" s="13" t="s">
        <v>33</v>
      </c>
    </row>
    <row r="15" spans="2:12" ht="12.75">
      <c r="B15" s="248">
        <f>B13-B14</f>
        <v>596.4123945546031</v>
      </c>
      <c r="J15" s="13" t="s">
        <v>32</v>
      </c>
      <c r="L15" s="285">
        <f>B15-I9</f>
        <v>74.69948480346125</v>
      </c>
    </row>
    <row r="16" spans="2:10" ht="12.75" hidden="1">
      <c r="B16" s="28">
        <f>B15*0.15</f>
        <v>89.46185918319047</v>
      </c>
      <c r="J16" s="13" t="s">
        <v>34</v>
      </c>
    </row>
    <row r="17" spans="2:10" ht="12.75" hidden="1">
      <c r="B17" s="29">
        <f>B15-B16</f>
        <v>506.9505353714126</v>
      </c>
      <c r="J17" s="13" t="s">
        <v>35</v>
      </c>
    </row>
    <row r="18" ht="12.75" hidden="1"/>
    <row r="19" ht="12.75" hidden="1">
      <c r="I19" s="29">
        <f>I9-B17</f>
        <v>14.762374379729238</v>
      </c>
    </row>
    <row r="22" spans="2:8" ht="12.75">
      <c r="B22" s="31" t="s">
        <v>315</v>
      </c>
      <c r="C22" s="31"/>
      <c r="D22" s="31"/>
      <c r="E22" s="31"/>
      <c r="F22" s="31"/>
      <c r="G22" s="31"/>
      <c r="H22" s="31"/>
    </row>
    <row r="23" ht="12.75">
      <c r="L23" s="117">
        <f>L15-'7-county_VOC_target_E10'!I19</f>
        <v>61.828907460251756</v>
      </c>
    </row>
  </sheetData>
  <printOptions/>
  <pageMargins left="0.75" right="0.75" top="1" bottom="1" header="0.5" footer="0.5"/>
  <pageSetup horizontalDpi="600" verticalDpi="600" orientation="landscape" scale="98" r:id="rId1"/>
  <headerFooter alignWithMargins="0">
    <oddHeader>&amp;C&amp;A</oddHead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23"/>
  <sheetViews>
    <sheetView zoomScale="85" zoomScaleNormal="85" workbookViewId="0" topLeftCell="A1">
      <selection activeCell="L23" sqref="L23"/>
    </sheetView>
  </sheetViews>
  <sheetFormatPr defaultColWidth="9.140625" defaultRowHeight="12.75"/>
  <cols>
    <col min="1" max="1" width="22.8515625" style="0" customWidth="1"/>
    <col min="2" max="2" width="14.28125" style="0" customWidth="1"/>
    <col min="3" max="16384" width="8.8515625" style="0" customWidth="1"/>
  </cols>
  <sheetData>
    <row r="1" spans="3:16" ht="12.75">
      <c r="C1" s="9">
        <v>2002</v>
      </c>
      <c r="D1" s="10">
        <v>2003</v>
      </c>
      <c r="E1" s="10">
        <v>2004</v>
      </c>
      <c r="F1" s="10">
        <v>2005</v>
      </c>
      <c r="G1" s="10">
        <v>2006</v>
      </c>
      <c r="H1" s="10">
        <v>2007</v>
      </c>
      <c r="I1" s="10">
        <v>2008</v>
      </c>
      <c r="J1" s="12">
        <v>2009</v>
      </c>
      <c r="K1" s="218"/>
      <c r="L1" s="219"/>
      <c r="M1" s="219"/>
      <c r="N1" s="219"/>
      <c r="O1" s="219"/>
      <c r="P1" s="218"/>
    </row>
    <row r="2" spans="2:10" ht="12.75">
      <c r="B2" s="11" t="s">
        <v>36</v>
      </c>
      <c r="C2" s="9"/>
      <c r="D2" s="10"/>
      <c r="E2" s="10"/>
      <c r="F2" s="11"/>
      <c r="G2" s="10"/>
      <c r="H2" s="10"/>
      <c r="I2" s="10"/>
      <c r="J2" s="12"/>
    </row>
    <row r="3" spans="2:12" ht="12.75">
      <c r="B3" s="13" t="s">
        <v>27</v>
      </c>
      <c r="C3" s="14">
        <f>SUM(nonegu_atl_20_counties!C3,nonegu_atl_20_counties!C4,nonegu_atl_20_counties!C5,nonegu_atl_20_counties!C16,nonegu_atl_20_counties!C18,nonegu_atl_20_counties!C21,nonegu_atl_20_counties!C22)</f>
        <v>71.6126914891304</v>
      </c>
      <c r="D3" s="15"/>
      <c r="E3" s="15"/>
      <c r="F3" s="15"/>
      <c r="H3" s="16"/>
      <c r="I3" s="21">
        <f>SUM(nonegu_atl_20_counties!I3,nonegu_atl_20_counties!I4,nonegu_atl_20_counties!I5,nonegu_atl_20_counties!I16,nonegu_atl_20_counties!I18,nonegu_atl_20_counties!I21,nonegu_atl_20_counties!I22)</f>
        <v>26.284368382919247</v>
      </c>
      <c r="J3" s="14">
        <f>SUM(nonegu_atl_20_counties!J3,nonegu_atl_20_counties!J4,nonegu_atl_20_counties!J5,nonegu_atl_20_counties!J16,nonegu_atl_20_counties!J18,nonegu_atl_20_counties!J21,nonegu_atl_20_counties!J22)</f>
        <v>18.729647865217384</v>
      </c>
      <c r="K3" s="17"/>
      <c r="L3" s="3">
        <f aca="true" t="shared" si="0" ref="L3:L9">C3-I3</f>
        <v>45.32832310621115</v>
      </c>
    </row>
    <row r="4" spans="2:12" ht="12.75">
      <c r="B4" s="13" t="s">
        <v>28</v>
      </c>
      <c r="C4" s="217">
        <f>SUM('egu_nox_summer_02-08'!B6:B9)</f>
        <v>91.51344565217391</v>
      </c>
      <c r="D4" s="15"/>
      <c r="E4" s="15"/>
      <c r="F4" s="15"/>
      <c r="H4" s="16"/>
      <c r="I4" s="21">
        <f>SUM('egu_nox_summer_02-08'!H6:H9)</f>
        <v>18.39936956521739</v>
      </c>
      <c r="J4" s="217"/>
      <c r="K4" s="17"/>
      <c r="L4" s="3">
        <f t="shared" si="0"/>
        <v>73.11407608695652</v>
      </c>
    </row>
    <row r="5" spans="2:12" ht="12.75">
      <c r="B5" s="13" t="s">
        <v>29</v>
      </c>
      <c r="C5" s="14">
        <f>SUM(area_atl_20_counties!C3,area_atl_20_counties!C4,area_atl_20_counties!C5,area_atl_20_counties!C16,area_atl_20_counties!C18,area_atl_20_counties!C21,area_atl_20_counties!C22)</f>
        <v>7.763993394087334</v>
      </c>
      <c r="D5" s="17"/>
      <c r="E5" s="17"/>
      <c r="F5" s="17"/>
      <c r="H5" s="17"/>
      <c r="I5" s="21">
        <f>SUM(area_atl_20_counties!I3,area_atl_20_counties!I4,area_atl_20_counties!I5,area_atl_20_counties!I16,area_atl_20_counties!I18,area_atl_20_counties!I21,area_atl_20_counties!I22)</f>
        <v>7.974768565515904</v>
      </c>
      <c r="J5" s="14">
        <f>SUM(area_atl_20_counties!J3,area_atl_20_counties!J4,area_atl_20_counties!J5,area_atl_20_counties!J16,area_atl_20_counties!J18,area_atl_20_counties!J21,area_atl_20_counties!J22)</f>
        <v>8.009897760753999</v>
      </c>
      <c r="K5" s="17"/>
      <c r="L5" s="3">
        <f t="shared" si="0"/>
        <v>-0.21077517142857083</v>
      </c>
    </row>
    <row r="6" spans="2:12" ht="12.75">
      <c r="B6" s="13" t="s">
        <v>30</v>
      </c>
      <c r="C6" s="18">
        <f>'2002_20-county_mobile_emissions'!D27</f>
        <v>65.9161989792544</v>
      </c>
      <c r="D6" s="17"/>
      <c r="E6" s="17"/>
      <c r="F6" s="17"/>
      <c r="H6" s="17"/>
      <c r="I6" s="231">
        <f>'2008_20-county_mobile_emissions'!D27</f>
        <v>51.46698680526465</v>
      </c>
      <c r="J6" s="18"/>
      <c r="K6" s="13"/>
      <c r="L6" s="3">
        <f t="shared" si="0"/>
        <v>14.44921217398975</v>
      </c>
    </row>
    <row r="7" spans="2:12" ht="12.75">
      <c r="B7" s="13" t="s">
        <v>424</v>
      </c>
      <c r="C7" s="18">
        <f>SUM('2002 20 COUNTY DEF NR SULFUR'!D10:D12,'2002 20 COUNTY DEF NR SULFUR'!D23,'2002 20 COUNTY DEF NR SULFUR'!D25,'2002 20 COUNTY DEF NR SULFUR'!D28:D29)</f>
        <v>13.919999999999998</v>
      </c>
      <c r="D7" s="17"/>
      <c r="E7" s="17"/>
      <c r="F7" s="17"/>
      <c r="H7" s="17"/>
      <c r="I7" s="231">
        <f>SUM('2008 20 COUNTY E10 DEF NR SULF.'!D10:D12,'2008 20 COUNTY E10 DEF NR SULF.'!D23,'2008 20 COUNTY E10 DEF NR SULF.'!D25,'2008 20 COUNTY E10 DEF NR SULF.'!D28:D29)</f>
        <v>11.95</v>
      </c>
      <c r="J7" s="18"/>
      <c r="K7" s="13"/>
      <c r="L7" s="3">
        <f t="shared" si="0"/>
        <v>1.9699999999999989</v>
      </c>
    </row>
    <row r="8" spans="2:12" ht="12.75">
      <c r="B8" s="19" t="s">
        <v>425</v>
      </c>
      <c r="C8" s="14">
        <f>SUM('non-NONROAD_atl_20_counties'!C3:C5,'non-NONROAD_atl_20_counties'!C16,'non-NONROAD_atl_20_counties'!C18,'non-NONROAD_atl_20_counties'!C21:C22)</f>
        <v>4.135955311049999</v>
      </c>
      <c r="D8" s="20"/>
      <c r="E8" s="20"/>
      <c r="F8" s="21"/>
      <c r="H8" s="20"/>
      <c r="I8" s="21">
        <f>SUM('non-NONROAD_atl_20_counties'!I3:I5,'non-NONROAD_atl_20_counties'!I16,'non-NONROAD_atl_20_counties'!I18,'non-NONROAD_atl_20_counties'!I21:I22)</f>
        <v>3.7591795047985714</v>
      </c>
      <c r="J8" s="14">
        <f>SUM('non-NONROAD_atl_20_counties'!J3:J5,'non-NONROAD_atl_20_counties'!J16,'non-NONROAD_atl_20_counties'!J18,'non-NONROAD_atl_20_counties'!J21:J22)</f>
        <v>3.69638353709</v>
      </c>
      <c r="K8" s="20"/>
      <c r="L8" s="3">
        <f t="shared" si="0"/>
        <v>0.3767758062514277</v>
      </c>
    </row>
    <row r="9" spans="3:12" ht="12.75">
      <c r="C9" s="22">
        <f>SUM(C3:C8)</f>
        <v>254.862284825696</v>
      </c>
      <c r="D9" s="20"/>
      <c r="E9" s="20"/>
      <c r="F9" s="20"/>
      <c r="H9" s="20"/>
      <c r="I9" s="224">
        <f>SUM(I3:I8)</f>
        <v>119.83467282371576</v>
      </c>
      <c r="J9" s="225"/>
      <c r="K9" s="13"/>
      <c r="L9" s="3">
        <f t="shared" si="0"/>
        <v>135.02761200198023</v>
      </c>
    </row>
    <row r="10" spans="3:9" ht="12.75">
      <c r="C10" s="23"/>
      <c r="G10" s="3"/>
      <c r="I10" s="24"/>
    </row>
    <row r="12" spans="1:5" ht="12.75">
      <c r="A12" s="158" t="s">
        <v>442</v>
      </c>
      <c r="B12" s="197"/>
      <c r="C12" s="197"/>
      <c r="D12" s="159"/>
      <c r="E12" s="159"/>
    </row>
    <row r="13" spans="2:10" ht="12.75">
      <c r="B13" s="3">
        <f>C9</f>
        <v>254.862284825696</v>
      </c>
      <c r="J13" s="13" t="s">
        <v>31</v>
      </c>
    </row>
    <row r="14" spans="1:10" ht="12.75">
      <c r="A14" s="30"/>
      <c r="B14" s="28">
        <f>'2008_non-creditable_reductions'!E5</f>
        <v>6.92704676029004</v>
      </c>
      <c r="J14" s="13" t="s">
        <v>33</v>
      </c>
    </row>
    <row r="15" spans="2:12" ht="12.75">
      <c r="B15" s="248">
        <f>B13-B14</f>
        <v>247.93523806540597</v>
      </c>
      <c r="J15" s="13" t="s">
        <v>32</v>
      </c>
      <c r="L15" s="285">
        <f>B15-I9</f>
        <v>128.10056524169022</v>
      </c>
    </row>
    <row r="16" spans="2:10" ht="12.75" hidden="1">
      <c r="B16" s="28">
        <f>B15*0.15</f>
        <v>37.190285709810894</v>
      </c>
      <c r="J16" s="13" t="s">
        <v>34</v>
      </c>
    </row>
    <row r="17" spans="2:10" ht="12.75" hidden="1">
      <c r="B17" s="29">
        <f>B15-B16</f>
        <v>210.74495235559507</v>
      </c>
      <c r="J17" s="13" t="s">
        <v>39</v>
      </c>
    </row>
    <row r="18" ht="12.75" hidden="1"/>
    <row r="19" ht="12.75" hidden="1">
      <c r="I19" s="29">
        <f>I9-B17</f>
        <v>-90.91027953187931</v>
      </c>
    </row>
    <row r="22" spans="2:8" ht="12.75">
      <c r="B22" s="31" t="s">
        <v>315</v>
      </c>
      <c r="C22" s="31"/>
      <c r="D22" s="31"/>
      <c r="E22" s="31"/>
      <c r="F22" s="31"/>
      <c r="G22" s="31"/>
      <c r="H22" s="31"/>
    </row>
    <row r="23" ht="12.75">
      <c r="L23" s="117">
        <f>L15-'13-county_NOx_target_E10'!I19</f>
        <v>123.78165683323328</v>
      </c>
    </row>
  </sheetData>
  <printOptions/>
  <pageMargins left="0.75" right="0.75" top="1" bottom="1" header="0.5" footer="0.5"/>
  <pageSetup horizontalDpi="600" verticalDpi="600" orientation="landscape" scale="98" r:id="rId1"/>
  <headerFooter alignWithMargins="0">
    <oddHeader>&amp;C&amp;A</oddHeader>
    <oddFooter>&amp;C&amp;F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2"/>
  <sheetViews>
    <sheetView zoomScale="95" zoomScaleNormal="95" workbookViewId="0" topLeftCell="A1">
      <selection activeCell="A1" sqref="A1:A2"/>
    </sheetView>
  </sheetViews>
  <sheetFormatPr defaultColWidth="9.140625" defaultRowHeight="12.75"/>
  <cols>
    <col min="1" max="1" width="23.140625" style="0" customWidth="1"/>
    <col min="2" max="3" width="8.8515625" style="0" customWidth="1"/>
    <col min="4" max="5" width="16.28125" style="0" customWidth="1"/>
    <col min="6" max="16384" width="8.8515625" style="0" customWidth="1"/>
  </cols>
  <sheetData>
    <row r="1" spans="1:5" ht="12.75" customHeight="1">
      <c r="A1" s="288" t="s">
        <v>297</v>
      </c>
      <c r="B1" s="294" t="s">
        <v>298</v>
      </c>
      <c r="C1" s="294" t="s">
        <v>299</v>
      </c>
      <c r="D1" s="292" t="s">
        <v>300</v>
      </c>
      <c r="E1" s="292" t="s">
        <v>301</v>
      </c>
    </row>
    <row r="2" spans="1:5" ht="12.75">
      <c r="A2" s="289"/>
      <c r="B2" s="295" t="s">
        <v>298</v>
      </c>
      <c r="C2" s="295" t="s">
        <v>299</v>
      </c>
      <c r="D2" s="293"/>
      <c r="E2" s="293"/>
    </row>
    <row r="3" spans="1:5" ht="12.75">
      <c r="A3" s="113" t="s">
        <v>302</v>
      </c>
      <c r="B3" s="114">
        <f>'2002_20-county_mobile_emissions'!C27</f>
        <v>50.4677996869419</v>
      </c>
      <c r="C3" s="114">
        <f>'2002_20-county_mobile_emissions'!D27</f>
        <v>65.9161989792544</v>
      </c>
      <c r="D3" s="115" t="s">
        <v>303</v>
      </c>
      <c r="E3" s="115" t="s">
        <v>303</v>
      </c>
    </row>
    <row r="4" spans="1:5" ht="12.75">
      <c r="A4" s="116" t="s">
        <v>304</v>
      </c>
      <c r="B4" s="114">
        <f>'2002_emissions_no_CAA'!C31</f>
        <v>64.04715391653254</v>
      </c>
      <c r="C4" s="114">
        <f>'2002_emissions_no_CAA'!D31</f>
        <v>72.76245323970983</v>
      </c>
      <c r="D4" s="115" t="s">
        <v>303</v>
      </c>
      <c r="E4" s="115" t="s">
        <v>303</v>
      </c>
    </row>
    <row r="5" spans="1:7" ht="12.75">
      <c r="A5" s="116" t="s">
        <v>305</v>
      </c>
      <c r="B5" s="114">
        <f>'2002_adjusted_to_2008'!C31</f>
        <v>54.45884861879665</v>
      </c>
      <c r="C5" s="114">
        <f>'2002_adjusted_to_2008'!D31</f>
        <v>65.83540647941979</v>
      </c>
      <c r="D5" s="118">
        <f>B$4-B5</f>
        <v>9.588305297735886</v>
      </c>
      <c r="E5" s="114">
        <f>C$4-C5</f>
        <v>6.92704676029004</v>
      </c>
      <c r="G5" s="117">
        <f>B3-D5</f>
        <v>40.879494389206016</v>
      </c>
    </row>
    <row r="6" spans="2:5" ht="12.75">
      <c r="B6" s="3"/>
      <c r="C6" s="3"/>
      <c r="D6" s="3"/>
      <c r="E6" s="3"/>
    </row>
    <row r="7" spans="2:5" ht="12.75">
      <c r="B7" s="3"/>
      <c r="C7" s="3"/>
      <c r="D7" s="3"/>
      <c r="E7" s="3"/>
    </row>
    <row r="8" spans="1:5" ht="12.75" customHeight="1">
      <c r="A8" s="288" t="s">
        <v>306</v>
      </c>
      <c r="B8" s="290" t="s">
        <v>298</v>
      </c>
      <c r="C8" s="290" t="s">
        <v>299</v>
      </c>
      <c r="D8" s="286" t="s">
        <v>300</v>
      </c>
      <c r="E8" s="286" t="s">
        <v>301</v>
      </c>
    </row>
    <row r="9" spans="1:5" ht="12.75">
      <c r="A9" s="289"/>
      <c r="B9" s="291" t="s">
        <v>298</v>
      </c>
      <c r="C9" s="291" t="s">
        <v>299</v>
      </c>
      <c r="D9" s="287"/>
      <c r="E9" s="287"/>
    </row>
    <row r="10" spans="1:5" ht="12.75">
      <c r="A10" s="113" t="s">
        <v>302</v>
      </c>
      <c r="B10" s="114">
        <f>'2002_20-county_mobile_emissions'!C16</f>
        <v>174.1951674640092</v>
      </c>
      <c r="C10" s="114">
        <f>'2002_20-county_mobile_emissions'!D16</f>
        <v>342.1395337419256</v>
      </c>
      <c r="D10" s="115" t="s">
        <v>303</v>
      </c>
      <c r="E10" s="115" t="s">
        <v>303</v>
      </c>
    </row>
    <row r="11" spans="1:5" ht="12.75">
      <c r="A11" s="116" t="s">
        <v>304</v>
      </c>
      <c r="B11" s="114">
        <f>'2002_emissions_no_CAA'!C7+'2002_emissions_no_CAA'!C20</f>
        <v>256.30117762737325</v>
      </c>
      <c r="C11" s="114">
        <f>'2002_emissions_no_CAA'!D7+'2002_emissions_no_CAA'!D20</f>
        <v>401.2677442073238</v>
      </c>
      <c r="D11" s="115" t="s">
        <v>303</v>
      </c>
      <c r="E11" s="115" t="s">
        <v>303</v>
      </c>
    </row>
    <row r="12" spans="1:7" ht="12.75">
      <c r="A12" s="116" t="s">
        <v>305</v>
      </c>
      <c r="B12" s="114">
        <f>'2002_adjusted_to_2008'!F3</f>
        <v>227.1769348971535</v>
      </c>
      <c r="C12" s="114">
        <f>'2002_adjusted_to_2008'!G3</f>
        <v>358.19907923455116</v>
      </c>
      <c r="D12" s="114">
        <f>B$11-B12</f>
        <v>29.12424273021975</v>
      </c>
      <c r="E12" s="118">
        <f>C$11-C12</f>
        <v>43.06866497277264</v>
      </c>
      <c r="G12" s="117">
        <f>C10-E12</f>
        <v>299.070868769153</v>
      </c>
    </row>
  </sheetData>
  <mergeCells count="10">
    <mergeCell ref="E1:E2"/>
    <mergeCell ref="A1:A2"/>
    <mergeCell ref="B1:B2"/>
    <mergeCell ref="C1:C2"/>
    <mergeCell ref="D1:D2"/>
    <mergeCell ref="E8:E9"/>
    <mergeCell ref="A8:A9"/>
    <mergeCell ref="B8:B9"/>
    <mergeCell ref="C8:C9"/>
    <mergeCell ref="D8:D9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A1" sqref="A1"/>
    </sheetView>
  </sheetViews>
  <sheetFormatPr defaultColWidth="9.140625" defaultRowHeight="12.75"/>
  <cols>
    <col min="2" max="2" width="4.00390625" style="0" customWidth="1"/>
    <col min="3" max="3" width="15.140625" style="0" customWidth="1"/>
    <col min="4" max="4" width="14.00390625" style="0" customWidth="1"/>
  </cols>
  <sheetData>
    <row r="1" ht="12.75">
      <c r="A1" t="s">
        <v>0</v>
      </c>
    </row>
    <row r="2" spans="2:4" ht="12.75">
      <c r="B2" s="1" t="s">
        <v>1</v>
      </c>
      <c r="C2" s="1" t="s">
        <v>2</v>
      </c>
      <c r="D2" s="1" t="s">
        <v>3</v>
      </c>
    </row>
    <row r="3" spans="1:4" ht="12.75">
      <c r="A3" t="s">
        <v>5</v>
      </c>
      <c r="B3" s="2">
        <v>57</v>
      </c>
      <c r="C3" s="2">
        <v>5.331964031393993</v>
      </c>
      <c r="D3" s="2">
        <v>10.3518283141163</v>
      </c>
    </row>
    <row r="4" spans="1:4" ht="12.75">
      <c r="A4" t="s">
        <v>6</v>
      </c>
      <c r="B4" s="2">
        <v>63</v>
      </c>
      <c r="C4" s="2">
        <v>10.097797548446835</v>
      </c>
      <c r="D4" s="2">
        <v>20.136183403514195</v>
      </c>
    </row>
    <row r="5" spans="1:4" ht="12.75">
      <c r="A5" t="s">
        <v>7</v>
      </c>
      <c r="B5" s="2">
        <v>67</v>
      </c>
      <c r="C5" s="2">
        <v>27.245359134901502</v>
      </c>
      <c r="D5" s="2">
        <v>50.86669307083494</v>
      </c>
    </row>
    <row r="6" spans="1:4" ht="12.75">
      <c r="A6" t="s">
        <v>8</v>
      </c>
      <c r="B6" s="2">
        <v>77</v>
      </c>
      <c r="C6" s="2">
        <v>3.8915981062192673</v>
      </c>
      <c r="D6" s="2">
        <v>7.9641473356996295</v>
      </c>
    </row>
    <row r="7" spans="1:4" ht="12.75">
      <c r="A7" t="s">
        <v>9</v>
      </c>
      <c r="B7" s="2">
        <v>89</v>
      </c>
      <c r="C7" s="2">
        <v>31.45467934698736</v>
      </c>
      <c r="D7" s="2">
        <v>63.75652603672927</v>
      </c>
    </row>
    <row r="8" spans="1:4" ht="12.75">
      <c r="A8" t="s">
        <v>10</v>
      </c>
      <c r="B8" s="2">
        <v>97</v>
      </c>
      <c r="C8" s="2">
        <v>4.6821927621861255</v>
      </c>
      <c r="D8" s="2">
        <v>9.81414107453867</v>
      </c>
    </row>
    <row r="9" spans="1:4" ht="12.75">
      <c r="A9" t="s">
        <v>11</v>
      </c>
      <c r="B9" s="2">
        <v>113</v>
      </c>
      <c r="C9" s="2">
        <v>2.979196884851957</v>
      </c>
      <c r="D9" s="2">
        <v>5.2447553297030405</v>
      </c>
    </row>
    <row r="10" spans="1:4" ht="12.75">
      <c r="A10" t="s">
        <v>12</v>
      </c>
      <c r="B10" s="2">
        <v>117</v>
      </c>
      <c r="C10" s="2">
        <v>4.425484413236626</v>
      </c>
      <c r="D10" s="2">
        <v>8.484034160806008</v>
      </c>
    </row>
    <row r="11" spans="1:4" ht="12.75">
      <c r="A11" t="s">
        <v>13</v>
      </c>
      <c r="B11" s="2">
        <v>121</v>
      </c>
      <c r="C11" s="2">
        <v>46.193633986639924</v>
      </c>
      <c r="D11" s="2">
        <v>91.85106055027661</v>
      </c>
    </row>
    <row r="12" spans="1:4" ht="12.75">
      <c r="A12" t="s">
        <v>14</v>
      </c>
      <c r="B12" s="2">
        <v>135</v>
      </c>
      <c r="C12" s="2">
        <v>25.686082872197264</v>
      </c>
      <c r="D12" s="2">
        <v>49.56150424392075</v>
      </c>
    </row>
    <row r="13" spans="1:4" ht="12.75">
      <c r="A13" t="s">
        <v>15</v>
      </c>
      <c r="B13" s="2">
        <v>151</v>
      </c>
      <c r="C13" s="2">
        <v>6.547699254833651</v>
      </c>
      <c r="D13" s="2">
        <v>13.548799157829738</v>
      </c>
    </row>
    <row r="14" spans="1:4" ht="12.75">
      <c r="A14" t="s">
        <v>16</v>
      </c>
      <c r="B14" s="2">
        <v>223</v>
      </c>
      <c r="C14" s="2">
        <v>2.6818354350845506</v>
      </c>
      <c r="D14" s="2">
        <v>4.799406258956322</v>
      </c>
    </row>
    <row r="15" spans="1:4" ht="12.75">
      <c r="A15" t="s">
        <v>17</v>
      </c>
      <c r="B15" s="2">
        <v>247</v>
      </c>
      <c r="C15" s="2">
        <v>2.9776436870301355</v>
      </c>
      <c r="D15" s="2">
        <v>5.760454805000113</v>
      </c>
    </row>
    <row r="16" spans="3:4" ht="12.75">
      <c r="C16" s="3">
        <f>SUM(C3:C15)</f>
        <v>174.1951674640092</v>
      </c>
      <c r="D16" s="3">
        <f>SUM(D3:D15)</f>
        <v>342.1395337419256</v>
      </c>
    </row>
    <row r="18" ht="12.75">
      <c r="A18" t="s">
        <v>4</v>
      </c>
    </row>
    <row r="19" spans="2:4" ht="12.75">
      <c r="B19" s="1" t="s">
        <v>1</v>
      </c>
      <c r="C19" s="1" t="s">
        <v>2</v>
      </c>
      <c r="D19" s="1" t="s">
        <v>3</v>
      </c>
    </row>
    <row r="20" spans="1:4" ht="12.75">
      <c r="A20" t="s">
        <v>18</v>
      </c>
      <c r="B20" s="2">
        <v>13</v>
      </c>
      <c r="C20" s="2">
        <v>4.498029046054805</v>
      </c>
      <c r="D20" s="2">
        <v>5.7516173636984895</v>
      </c>
    </row>
    <row r="21" spans="1:4" ht="12.75">
      <c r="A21" t="s">
        <v>19</v>
      </c>
      <c r="B21" s="2">
        <v>15</v>
      </c>
      <c r="C21" s="2">
        <v>10.85888562358077</v>
      </c>
      <c r="D21" s="2">
        <v>15.968304911924848</v>
      </c>
    </row>
    <row r="22" spans="1:4" ht="12.75">
      <c r="A22" t="s">
        <v>20</v>
      </c>
      <c r="B22" s="2">
        <v>45</v>
      </c>
      <c r="C22" s="2">
        <v>8.47750425494387</v>
      </c>
      <c r="D22" s="2">
        <v>11.045658667519131</v>
      </c>
    </row>
    <row r="23" spans="1:4" ht="12.75">
      <c r="A23" t="s">
        <v>21</v>
      </c>
      <c r="B23" s="2">
        <v>139</v>
      </c>
      <c r="C23" s="2">
        <v>12.069584999669287</v>
      </c>
      <c r="D23" s="2">
        <v>15.257266463105463</v>
      </c>
    </row>
    <row r="24" spans="1:4" ht="12.75">
      <c r="A24" t="s">
        <v>22</v>
      </c>
      <c r="B24" s="2">
        <v>217</v>
      </c>
      <c r="C24" s="2">
        <v>5.23471253775435</v>
      </c>
      <c r="D24" s="2">
        <v>6.8078383121321</v>
      </c>
    </row>
    <row r="25" spans="1:4" ht="12.75">
      <c r="A25" t="s">
        <v>23</v>
      </c>
      <c r="B25" s="2">
        <v>255</v>
      </c>
      <c r="C25" s="2">
        <v>4.378679898145898</v>
      </c>
      <c r="D25" s="2">
        <v>5.304808891289496</v>
      </c>
    </row>
    <row r="26" spans="1:4" ht="12.75">
      <c r="A26" t="s">
        <v>24</v>
      </c>
      <c r="B26" s="2">
        <v>297</v>
      </c>
      <c r="C26" s="2">
        <v>4.950403326792924</v>
      </c>
      <c r="D26" s="2">
        <v>5.780704369584878</v>
      </c>
    </row>
    <row r="27" spans="3:4" ht="12.75">
      <c r="C27" s="3">
        <f>SUM(C20:C26)</f>
        <v>50.4677996869419</v>
      </c>
      <c r="D27" s="3">
        <f>SUM(D20:D26)</f>
        <v>65.9161989792544</v>
      </c>
    </row>
    <row r="29" ht="12.75">
      <c r="A29" t="s">
        <v>25</v>
      </c>
    </row>
    <row r="30" spans="2:4" ht="12.75">
      <c r="B30" s="5" t="s">
        <v>1</v>
      </c>
      <c r="C30" s="5" t="s">
        <v>2</v>
      </c>
      <c r="D30" s="5" t="s">
        <v>3</v>
      </c>
    </row>
    <row r="31" spans="1:4" ht="12.75">
      <c r="A31" t="s">
        <v>18</v>
      </c>
      <c r="B31" s="6">
        <v>13</v>
      </c>
      <c r="C31" s="6">
        <v>4.498029046054805</v>
      </c>
      <c r="D31" s="6">
        <v>5.7516173636984895</v>
      </c>
    </row>
    <row r="32" spans="1:4" ht="12.75">
      <c r="A32" t="s">
        <v>19</v>
      </c>
      <c r="B32" s="6">
        <v>15</v>
      </c>
      <c r="C32" s="6">
        <v>10.85888562358077</v>
      </c>
      <c r="D32" s="6">
        <v>15.968304911924852</v>
      </c>
    </row>
    <row r="33" spans="1:4" ht="12.75">
      <c r="A33" t="s">
        <v>20</v>
      </c>
      <c r="B33" s="6">
        <v>45</v>
      </c>
      <c r="C33" s="6">
        <v>8.47750425494387</v>
      </c>
      <c r="D33" s="6">
        <v>11.045658667519131</v>
      </c>
    </row>
    <row r="34" spans="1:4" ht="12.75">
      <c r="A34" t="s">
        <v>5</v>
      </c>
      <c r="B34" s="6">
        <v>57</v>
      </c>
      <c r="C34" s="6">
        <v>5.331964031393993</v>
      </c>
      <c r="D34" s="6">
        <v>10.3518283141163</v>
      </c>
    </row>
    <row r="35" spans="1:4" ht="12.75">
      <c r="A35" t="s">
        <v>6</v>
      </c>
      <c r="B35" s="6">
        <v>63</v>
      </c>
      <c r="C35" s="6">
        <v>10.097797548446835</v>
      </c>
      <c r="D35" s="6">
        <v>20.136183403514195</v>
      </c>
    </row>
    <row r="36" spans="1:4" ht="12.75">
      <c r="A36" t="s">
        <v>7</v>
      </c>
      <c r="B36" s="6">
        <v>67</v>
      </c>
      <c r="C36" s="6">
        <v>27.245359134901502</v>
      </c>
      <c r="D36" s="6">
        <v>50.86669307083494</v>
      </c>
    </row>
    <row r="37" spans="1:4" ht="12.75">
      <c r="A37" t="s">
        <v>8</v>
      </c>
      <c r="B37" s="6">
        <v>77</v>
      </c>
      <c r="C37" s="6">
        <v>3.8915981062192673</v>
      </c>
      <c r="D37" s="6">
        <v>7.9641473356996295</v>
      </c>
    </row>
    <row r="38" spans="1:4" ht="12.75">
      <c r="A38" t="s">
        <v>9</v>
      </c>
      <c r="B38" s="6">
        <v>89</v>
      </c>
      <c r="C38" s="6">
        <v>31.45467934698736</v>
      </c>
      <c r="D38" s="6">
        <v>63.75652603672927</v>
      </c>
    </row>
    <row r="39" spans="1:4" ht="12.75">
      <c r="A39" t="s">
        <v>10</v>
      </c>
      <c r="B39" s="6">
        <v>97</v>
      </c>
      <c r="C39" s="6">
        <v>4.6821927621861255</v>
      </c>
      <c r="D39" s="6">
        <v>9.81414107453867</v>
      </c>
    </row>
    <row r="40" spans="1:4" ht="12.75">
      <c r="A40" t="s">
        <v>11</v>
      </c>
      <c r="B40" s="6">
        <v>113</v>
      </c>
      <c r="C40" s="6">
        <v>2.979196884851957</v>
      </c>
      <c r="D40" s="6">
        <v>5.2447553297030405</v>
      </c>
    </row>
    <row r="41" spans="1:4" ht="12.75">
      <c r="A41" t="s">
        <v>12</v>
      </c>
      <c r="B41" s="6">
        <v>117</v>
      </c>
      <c r="C41" s="6">
        <v>4.425484413236626</v>
      </c>
      <c r="D41" s="6">
        <v>8.484034160806008</v>
      </c>
    </row>
    <row r="42" spans="1:4" ht="12.75">
      <c r="A42" t="s">
        <v>13</v>
      </c>
      <c r="B42" s="6">
        <v>121</v>
      </c>
      <c r="C42" s="6">
        <v>46.193633986639924</v>
      </c>
      <c r="D42" s="6">
        <v>91.85106055027661</v>
      </c>
    </row>
    <row r="43" spans="1:4" ht="12.75">
      <c r="A43" t="s">
        <v>14</v>
      </c>
      <c r="B43" s="6">
        <v>135</v>
      </c>
      <c r="C43" s="6">
        <v>25.686082872197264</v>
      </c>
      <c r="D43" s="6">
        <v>49.56150424392075</v>
      </c>
    </row>
    <row r="44" spans="1:4" ht="12.75">
      <c r="A44" t="s">
        <v>21</v>
      </c>
      <c r="B44" s="6">
        <v>139</v>
      </c>
      <c r="C44" s="6">
        <v>12.069584999669287</v>
      </c>
      <c r="D44" s="6">
        <v>15.257266463105463</v>
      </c>
    </row>
    <row r="45" spans="1:4" ht="12.75">
      <c r="A45" t="s">
        <v>15</v>
      </c>
      <c r="B45" s="6">
        <v>151</v>
      </c>
      <c r="C45" s="6">
        <v>6.547699254833651</v>
      </c>
      <c r="D45" s="6">
        <v>13.548799157829738</v>
      </c>
    </row>
    <row r="46" spans="1:4" ht="12.75">
      <c r="A46" t="s">
        <v>22</v>
      </c>
      <c r="B46" s="6">
        <v>217</v>
      </c>
      <c r="C46" s="6">
        <v>5.23471253775435</v>
      </c>
      <c r="D46" s="6">
        <v>6.8078383121321</v>
      </c>
    </row>
    <row r="47" spans="1:4" ht="12.75">
      <c r="A47" t="s">
        <v>16</v>
      </c>
      <c r="B47" s="6">
        <v>223</v>
      </c>
      <c r="C47" s="6">
        <v>2.6818354350845506</v>
      </c>
      <c r="D47" s="6">
        <v>4.799406258956322</v>
      </c>
    </row>
    <row r="48" spans="1:4" ht="12.75">
      <c r="A48" t="s">
        <v>17</v>
      </c>
      <c r="B48" s="6">
        <v>247</v>
      </c>
      <c r="C48" s="6">
        <v>2.9776436870301355</v>
      </c>
      <c r="D48" s="6">
        <v>5.760454805000113</v>
      </c>
    </row>
    <row r="49" spans="1:4" ht="12.75">
      <c r="A49" t="s">
        <v>23</v>
      </c>
      <c r="B49" s="6">
        <v>255</v>
      </c>
      <c r="C49" s="6">
        <v>4.378679898145898</v>
      </c>
      <c r="D49" s="6">
        <v>5.304808891289496</v>
      </c>
    </row>
    <row r="50" spans="1:4" ht="12.75">
      <c r="A50" t="s">
        <v>24</v>
      </c>
      <c r="B50" s="6">
        <v>297</v>
      </c>
      <c r="C50" s="6">
        <v>4.950403326792924</v>
      </c>
      <c r="D50" s="6">
        <v>5.780704369584878</v>
      </c>
    </row>
    <row r="51" spans="3:4" ht="12.75">
      <c r="C51" s="7">
        <f>SUM(C31:C50)</f>
        <v>224.66296715095106</v>
      </c>
      <c r="D51" s="7">
        <f>SUM(D31:D50)</f>
        <v>408.05573272118005</v>
      </c>
    </row>
  </sheetData>
  <printOptions horizontalCentered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A1" sqref="A1"/>
    </sheetView>
  </sheetViews>
  <sheetFormatPr defaultColWidth="9.140625" defaultRowHeight="12.75"/>
  <cols>
    <col min="2" max="2" width="4.00390625" style="0" customWidth="1"/>
    <col min="3" max="3" width="15.140625" style="0" customWidth="1"/>
    <col min="4" max="4" width="14.00390625" style="0" customWidth="1"/>
  </cols>
  <sheetData>
    <row r="1" ht="12.75">
      <c r="B1" t="s">
        <v>437</v>
      </c>
    </row>
    <row r="2" spans="2:4" ht="12.75">
      <c r="B2" s="1" t="s">
        <v>1</v>
      </c>
      <c r="C2" s="1" t="s">
        <v>2</v>
      </c>
      <c r="D2" s="1" t="s">
        <v>3</v>
      </c>
    </row>
    <row r="3" spans="1:4" ht="12.75">
      <c r="A3" t="s">
        <v>5</v>
      </c>
      <c r="B3" s="2">
        <v>57</v>
      </c>
      <c r="C3" s="2">
        <v>4.40873289755066</v>
      </c>
      <c r="D3" s="2">
        <v>7.360797272867569</v>
      </c>
    </row>
    <row r="4" spans="1:4" ht="12.75">
      <c r="A4" t="s">
        <v>6</v>
      </c>
      <c r="B4" s="2">
        <v>63</v>
      </c>
      <c r="C4" s="2">
        <v>7.337231773187248</v>
      </c>
      <c r="D4" s="2">
        <v>12.800281807359083</v>
      </c>
    </row>
    <row r="5" spans="1:4" ht="12.75">
      <c r="A5" t="s">
        <v>7</v>
      </c>
      <c r="B5" s="2">
        <v>67</v>
      </c>
      <c r="C5" s="2">
        <v>19.67658754602185</v>
      </c>
      <c r="D5" s="2">
        <v>31.83982274741507</v>
      </c>
    </row>
    <row r="6" spans="1:4" ht="12.75">
      <c r="A6" t="s">
        <v>8</v>
      </c>
      <c r="B6" s="2">
        <v>77</v>
      </c>
      <c r="C6" s="2">
        <v>3.0747767587468857</v>
      </c>
      <c r="D6" s="2">
        <v>5.638514506492649</v>
      </c>
    </row>
    <row r="7" spans="1:4" ht="12.75">
      <c r="A7" t="s">
        <v>9</v>
      </c>
      <c r="B7" s="2">
        <v>89</v>
      </c>
      <c r="C7" s="2">
        <v>22.899643543728995</v>
      </c>
      <c r="D7" s="2">
        <v>39.876801439626036</v>
      </c>
    </row>
    <row r="8" spans="1:4" ht="12.75">
      <c r="A8" t="s">
        <v>10</v>
      </c>
      <c r="B8" s="2">
        <v>97</v>
      </c>
      <c r="C8" s="2">
        <v>3.8832438656055057</v>
      </c>
      <c r="D8" s="2">
        <v>6.969155217266707</v>
      </c>
    </row>
    <row r="9" spans="1:4" ht="12.75">
      <c r="A9" t="s">
        <v>11</v>
      </c>
      <c r="B9" s="2">
        <v>113</v>
      </c>
      <c r="C9" s="2">
        <v>2.238858242024733</v>
      </c>
      <c r="D9" s="2">
        <v>3.485300712096832</v>
      </c>
    </row>
    <row r="10" spans="1:4" ht="12.75">
      <c r="A10" t="s">
        <v>12</v>
      </c>
      <c r="B10" s="2">
        <v>117</v>
      </c>
      <c r="C10" s="2">
        <v>4.006192177958065</v>
      </c>
      <c r="D10" s="2">
        <v>6.529893913005126</v>
      </c>
    </row>
    <row r="11" spans="1:4" ht="12.75">
      <c r="A11" t="s">
        <v>13</v>
      </c>
      <c r="B11" s="2">
        <v>121</v>
      </c>
      <c r="C11" s="2">
        <v>33.50466402478026</v>
      </c>
      <c r="D11" s="2">
        <v>57.05969916664827</v>
      </c>
    </row>
    <row r="12" spans="1:4" ht="12.75">
      <c r="A12" t="s">
        <v>14</v>
      </c>
      <c r="B12" s="2">
        <v>135</v>
      </c>
      <c r="C12" s="2">
        <v>19.738716362794616</v>
      </c>
      <c r="D12" s="2">
        <v>32.889406457373354</v>
      </c>
    </row>
    <row r="13" spans="1:4" ht="12.75">
      <c r="A13" t="s">
        <v>15</v>
      </c>
      <c r="B13" s="2">
        <v>151</v>
      </c>
      <c r="C13" s="2">
        <v>5.287608126281432</v>
      </c>
      <c r="D13" s="2">
        <v>9.291714147137295</v>
      </c>
    </row>
    <row r="14" spans="1:4" ht="12.75">
      <c r="A14" t="s">
        <v>16</v>
      </c>
      <c r="B14" s="2">
        <v>223</v>
      </c>
      <c r="C14" s="2">
        <v>2.336570934103483</v>
      </c>
      <c r="D14" s="2">
        <v>3.600723704226286</v>
      </c>
    </row>
    <row r="15" spans="1:4" ht="12.75">
      <c r="A15" t="s">
        <v>17</v>
      </c>
      <c r="B15" s="2">
        <v>247</v>
      </c>
      <c r="C15" s="2">
        <v>2.261019940915809</v>
      </c>
      <c r="D15" s="2">
        <v>3.832523137635301</v>
      </c>
    </row>
    <row r="16" spans="3:4" ht="12.75">
      <c r="C16" s="3">
        <f>SUM(C3:C15)</f>
        <v>130.65384619369956</v>
      </c>
      <c r="D16" s="3">
        <f>SUM(D3:D15)</f>
        <v>221.17463422914958</v>
      </c>
    </row>
    <row r="18" ht="12.75">
      <c r="B18" t="s">
        <v>438</v>
      </c>
    </row>
    <row r="19" spans="2:4" ht="12.75">
      <c r="B19" s="1" t="s">
        <v>1</v>
      </c>
      <c r="C19" s="1" t="s">
        <v>2</v>
      </c>
      <c r="D19" s="1" t="s">
        <v>3</v>
      </c>
    </row>
    <row r="20" spans="1:4" ht="12.75">
      <c r="A20" t="s">
        <v>18</v>
      </c>
      <c r="B20" s="2">
        <v>13</v>
      </c>
      <c r="C20" s="2">
        <v>4.101820145946775</v>
      </c>
      <c r="D20" s="2">
        <v>4.968269417315198</v>
      </c>
    </row>
    <row r="21" spans="1:4" ht="12.75">
      <c r="A21" t="s">
        <v>19</v>
      </c>
      <c r="B21" s="2">
        <v>15</v>
      </c>
      <c r="C21" s="2">
        <v>8.878934412134322</v>
      </c>
      <c r="D21" s="2">
        <v>12.323467999735419</v>
      </c>
    </row>
    <row r="22" spans="1:4" ht="12.75">
      <c r="A22" t="s">
        <v>20</v>
      </c>
      <c r="B22" s="2">
        <v>45</v>
      </c>
      <c r="C22" s="2">
        <v>6.684378381357608</v>
      </c>
      <c r="D22" s="2">
        <v>8.447048149209646</v>
      </c>
    </row>
    <row r="23" spans="1:4" ht="12.75">
      <c r="A23" t="s">
        <v>21</v>
      </c>
      <c r="B23" s="2">
        <v>139</v>
      </c>
      <c r="C23" s="2">
        <v>9.596927048656248</v>
      </c>
      <c r="D23" s="2">
        <v>11.602917943517268</v>
      </c>
    </row>
    <row r="24" spans="1:4" ht="12.75">
      <c r="A24" t="s">
        <v>22</v>
      </c>
      <c r="B24" s="2">
        <v>217</v>
      </c>
      <c r="C24" s="2">
        <v>4.2609932868890406</v>
      </c>
      <c r="D24" s="2">
        <v>5.333044864304775</v>
      </c>
    </row>
    <row r="25" spans="1:4" ht="12.75">
      <c r="A25" t="s">
        <v>23</v>
      </c>
      <c r="B25" s="2">
        <v>255</v>
      </c>
      <c r="C25" s="2">
        <v>3.563935911285525</v>
      </c>
      <c r="D25" s="2">
        <v>4.225355640556452</v>
      </c>
    </row>
    <row r="26" spans="1:4" ht="12.75">
      <c r="A26" t="s">
        <v>24</v>
      </c>
      <c r="B26" s="2">
        <v>297</v>
      </c>
      <c r="C26" s="2">
        <v>4.035372406799099</v>
      </c>
      <c r="D26" s="2">
        <v>4.566882790625895</v>
      </c>
    </row>
    <row r="27" spans="3:4" ht="12.75">
      <c r="C27" s="3">
        <f>SUM(C20:C26)</f>
        <v>41.12236159306862</v>
      </c>
      <c r="D27" s="3">
        <f>SUM(D20:D26)</f>
        <v>51.46698680526465</v>
      </c>
    </row>
    <row r="29" ht="12.75">
      <c r="B29" t="s">
        <v>439</v>
      </c>
    </row>
    <row r="30" spans="2:4" ht="12.75">
      <c r="B30" s="1" t="s">
        <v>1</v>
      </c>
      <c r="C30" s="1" t="s">
        <v>2</v>
      </c>
      <c r="D30" s="1" t="s">
        <v>3</v>
      </c>
    </row>
    <row r="31" spans="1:4" ht="12.75">
      <c r="A31" t="s">
        <v>18</v>
      </c>
      <c r="B31" s="2">
        <v>13</v>
      </c>
      <c r="C31" s="2">
        <v>4.101820145946775</v>
      </c>
      <c r="D31" s="2">
        <v>4.968269417315198</v>
      </c>
    </row>
    <row r="32" spans="1:4" ht="12.75">
      <c r="A32" t="s">
        <v>19</v>
      </c>
      <c r="B32" s="2">
        <v>15</v>
      </c>
      <c r="C32" s="2">
        <v>8.878934412134322</v>
      </c>
      <c r="D32" s="2">
        <v>12.323467999735419</v>
      </c>
    </row>
    <row r="33" spans="1:4" ht="12.75">
      <c r="A33" t="s">
        <v>20</v>
      </c>
      <c r="B33" s="2">
        <v>45</v>
      </c>
      <c r="C33" s="2">
        <v>6.684378381357608</v>
      </c>
      <c r="D33" s="2">
        <v>8.447048149209646</v>
      </c>
    </row>
    <row r="34" spans="1:4" ht="12.75">
      <c r="A34" t="s">
        <v>5</v>
      </c>
      <c r="B34" s="2">
        <v>57</v>
      </c>
      <c r="C34" s="2">
        <v>4.40873289755066</v>
      </c>
      <c r="D34" s="2">
        <v>7.360797272867569</v>
      </c>
    </row>
    <row r="35" spans="1:4" ht="12.75">
      <c r="A35" t="s">
        <v>6</v>
      </c>
      <c r="B35" s="2">
        <v>63</v>
      </c>
      <c r="C35" s="2">
        <v>7.337231773187247</v>
      </c>
      <c r="D35" s="2">
        <v>12.800281807359081</v>
      </c>
    </row>
    <row r="36" spans="1:4" ht="12.75">
      <c r="A36" t="s">
        <v>7</v>
      </c>
      <c r="B36" s="2">
        <v>67</v>
      </c>
      <c r="C36" s="2">
        <v>19.676587546021857</v>
      </c>
      <c r="D36" s="2">
        <v>31.839822747415074</v>
      </c>
    </row>
    <row r="37" spans="1:4" ht="12.75">
      <c r="A37" t="s">
        <v>8</v>
      </c>
      <c r="B37" s="2">
        <v>77</v>
      </c>
      <c r="C37" s="2">
        <v>3.0747767587468857</v>
      </c>
      <c r="D37" s="2">
        <v>5.6385145064926485</v>
      </c>
    </row>
    <row r="38" spans="1:4" ht="12.75">
      <c r="A38" t="s">
        <v>9</v>
      </c>
      <c r="B38" s="2">
        <v>89</v>
      </c>
      <c r="C38" s="2">
        <v>22.899643543728995</v>
      </c>
      <c r="D38" s="2">
        <v>39.87680143962603</v>
      </c>
    </row>
    <row r="39" spans="1:4" ht="12.75">
      <c r="A39" t="s">
        <v>10</v>
      </c>
      <c r="B39" s="2">
        <v>97</v>
      </c>
      <c r="C39" s="2">
        <v>3.8832438656055057</v>
      </c>
      <c r="D39" s="2">
        <v>6.969155217266707</v>
      </c>
    </row>
    <row r="40" spans="1:4" ht="12.75">
      <c r="A40" t="s">
        <v>11</v>
      </c>
      <c r="B40" s="2">
        <v>113</v>
      </c>
      <c r="C40" s="2">
        <v>2.238858242024733</v>
      </c>
      <c r="D40" s="2">
        <v>3.485300712096832</v>
      </c>
    </row>
    <row r="41" spans="1:4" ht="12.75">
      <c r="A41" t="s">
        <v>12</v>
      </c>
      <c r="B41" s="2">
        <v>117</v>
      </c>
      <c r="C41" s="2">
        <v>4.006192177958065</v>
      </c>
      <c r="D41" s="2">
        <v>6.529893913005126</v>
      </c>
    </row>
    <row r="42" spans="1:4" ht="12.75">
      <c r="A42" t="s">
        <v>13</v>
      </c>
      <c r="B42" s="2">
        <v>121</v>
      </c>
      <c r="C42" s="2">
        <v>33.50466402478027</v>
      </c>
      <c r="D42" s="2">
        <v>57.05969916664829</v>
      </c>
    </row>
    <row r="43" spans="1:4" ht="12.75">
      <c r="A43" t="s">
        <v>14</v>
      </c>
      <c r="B43" s="2">
        <v>135</v>
      </c>
      <c r="C43" s="2">
        <v>19.738716362794616</v>
      </c>
      <c r="D43" s="2">
        <v>32.88940645737335</v>
      </c>
    </row>
    <row r="44" spans="1:4" ht="12.75">
      <c r="A44" t="s">
        <v>21</v>
      </c>
      <c r="B44" s="2">
        <v>139</v>
      </c>
      <c r="C44" s="2">
        <v>9.596927048656248</v>
      </c>
      <c r="D44" s="2">
        <v>11.602917943517268</v>
      </c>
    </row>
    <row r="45" spans="1:4" ht="12.75">
      <c r="A45" t="s">
        <v>15</v>
      </c>
      <c r="B45" s="2">
        <v>151</v>
      </c>
      <c r="C45" s="2">
        <v>5.287608126281432</v>
      </c>
      <c r="D45" s="2">
        <v>9.291714147137295</v>
      </c>
    </row>
    <row r="46" spans="1:4" ht="12.75">
      <c r="A46" t="s">
        <v>22</v>
      </c>
      <c r="B46" s="2">
        <v>217</v>
      </c>
      <c r="C46" s="2">
        <v>4.2609932868890406</v>
      </c>
      <c r="D46" s="2">
        <v>5.333044864304775</v>
      </c>
    </row>
    <row r="47" spans="1:4" ht="12.75">
      <c r="A47" t="s">
        <v>16</v>
      </c>
      <c r="B47" s="2">
        <v>223</v>
      </c>
      <c r="C47" s="2">
        <v>2.336570934103483</v>
      </c>
      <c r="D47" s="2">
        <v>3.600723704226286</v>
      </c>
    </row>
    <row r="48" spans="1:4" ht="12.75">
      <c r="A48" t="s">
        <v>17</v>
      </c>
      <c r="B48" s="2">
        <v>247</v>
      </c>
      <c r="C48" s="2">
        <v>2.261019940915809</v>
      </c>
      <c r="D48" s="2">
        <v>3.832523137635301</v>
      </c>
    </row>
    <row r="49" spans="1:4" ht="12.75">
      <c r="A49" t="s">
        <v>23</v>
      </c>
      <c r="B49" s="2">
        <v>255</v>
      </c>
      <c r="C49" s="2">
        <v>3.563935911285525</v>
      </c>
      <c r="D49" s="2">
        <v>4.225355640556452</v>
      </c>
    </row>
    <row r="50" spans="1:4" ht="12.75">
      <c r="A50" t="s">
        <v>24</v>
      </c>
      <c r="B50" s="2">
        <v>297</v>
      </c>
      <c r="C50" s="2">
        <v>4.035372406799099</v>
      </c>
      <c r="D50" s="2">
        <v>4.566882790625895</v>
      </c>
    </row>
    <row r="51" spans="3:4" ht="12.75">
      <c r="C51" s="8">
        <f>SUM(C31:C50)</f>
        <v>171.7762077867682</v>
      </c>
      <c r="D51" s="8">
        <f>SUM(D31:D50)</f>
        <v>272.6416210344143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 Dept. of Natural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</dc:creator>
  <cp:keywords/>
  <dc:description/>
  <cp:lastModifiedBy>THamby</cp:lastModifiedBy>
  <cp:lastPrinted>2009-01-06T22:28:18Z</cp:lastPrinted>
  <dcterms:created xsi:type="dcterms:W3CDTF">2007-10-10T16:30:46Z</dcterms:created>
  <dcterms:modified xsi:type="dcterms:W3CDTF">2010-07-28T15:11:16Z</dcterms:modified>
  <cp:category/>
  <cp:version/>
  <cp:contentType/>
  <cp:contentStatus/>
</cp:coreProperties>
</file>