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omments2.xml" ContentType="application/vnd.openxmlformats-officedocument.spreadsheetml.comment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0" yWindow="-15" windowWidth="14355" windowHeight="14355" tabRatio="857" activeTab="1"/>
  </bookViews>
  <sheets>
    <sheet name="readme" sheetId="2" r:id="rId1"/>
    <sheet name="Summary" sheetId="35" r:id="rId2"/>
    <sheet name="Aircraft_sum (2)" sheetId="44" r:id="rId3"/>
    <sheet name="Aircraft_sum" sheetId="34" r:id="rId4"/>
    <sheet name="Aircraft_OSD" sheetId="31" r:id="rId5"/>
    <sheet name="Aircraft_ATL" sheetId="46" r:id="rId6"/>
    <sheet name="Railroad_sum (2)" sheetId="45" r:id="rId7"/>
    <sheet name="Railroad_sum" sheetId="38" r:id="rId8"/>
    <sheet name="Railroad_OSD" sheetId="22" r:id="rId9"/>
    <sheet name="RailYard" sheetId="43" r:id="rId10"/>
    <sheet name="OSDFactor" sheetId="20" r:id="rId11"/>
    <sheet name="SEMAP Nonroad Growth Factors" sheetId="10" r:id="rId12"/>
    <sheet name="SEMAP Locomotive Controls" sheetId="11" r:id="rId13"/>
    <sheet name="SEMAP Loc Cont RP calc" sheetId="40" r:id="rId14"/>
    <sheet name="SEMAP Locomotive Controls_2014" sheetId="41" r:id="rId15"/>
    <sheet name="SEMAP Locomotive Controls_2030" sheetId="42" r:id="rId16"/>
  </sheets>
  <externalReferences>
    <externalReference r:id="rId17"/>
  </externalReferences>
  <definedNames>
    <definedName name="_xlnm._FilterDatabase" localSheetId="4" hidden="1">Aircraft_OSD!$A$2:$H$86</definedName>
    <definedName name="_xlnm._FilterDatabase" localSheetId="8" hidden="1">Railroad_OSD!$A$2:$H$22</definedName>
    <definedName name="_xlnm._FilterDatabase" localSheetId="11" hidden="1">'SEMAP Nonroad Growth Factors'!$A$1:$T$121</definedName>
    <definedName name="scc">[1]SCCDesc!$A$2:$E$12</definedName>
  </definedNames>
  <calcPr calcId="145621"/>
  <pivotCaches>
    <pivotCache cacheId="0" r:id="rId18"/>
    <pivotCache cacheId="2" r:id="rId19"/>
    <pivotCache cacheId="22" r:id="rId20"/>
  </pivotCaches>
</workbook>
</file>

<file path=xl/calcChain.xml><?xml version="1.0" encoding="utf-8"?>
<calcChain xmlns="http://schemas.openxmlformats.org/spreadsheetml/2006/main">
  <c r="N3" i="46" l="1"/>
  <c r="F18" i="35" l="1"/>
  <c r="S11" i="31"/>
  <c r="T11" i="31"/>
  <c r="U11" i="31"/>
  <c r="V11" i="31"/>
  <c r="W11" i="31"/>
  <c r="X11" i="31"/>
  <c r="Y11" i="31"/>
  <c r="Z11" i="31"/>
  <c r="AA11" i="31"/>
  <c r="S12" i="31"/>
  <c r="T12" i="31"/>
  <c r="U12" i="31"/>
  <c r="V12" i="31"/>
  <c r="W12" i="31"/>
  <c r="X12" i="31"/>
  <c r="Y12" i="31"/>
  <c r="Z12" i="31"/>
  <c r="AA12" i="31"/>
  <c r="M14" i="31"/>
  <c r="M15" i="31"/>
  <c r="M16" i="31"/>
  <c r="M17" i="31"/>
  <c r="M18" i="31"/>
  <c r="N4" i="46"/>
  <c r="O4" i="46"/>
  <c r="P4" i="46"/>
  <c r="Q4" i="46"/>
  <c r="R4" i="46"/>
  <c r="S4" i="46"/>
  <c r="N5" i="46"/>
  <c r="O5" i="46"/>
  <c r="P5" i="46"/>
  <c r="Q5" i="46"/>
  <c r="R5" i="46"/>
  <c r="S5" i="46"/>
  <c r="N6" i="46"/>
  <c r="O6" i="46"/>
  <c r="P6" i="46"/>
  <c r="Q6" i="46"/>
  <c r="R6" i="46"/>
  <c r="S6" i="46"/>
  <c r="N7" i="46"/>
  <c r="O7" i="46"/>
  <c r="P7" i="46"/>
  <c r="Q7" i="46"/>
  <c r="R7" i="46"/>
  <c r="S7" i="46"/>
  <c r="O3" i="46"/>
  <c r="P3" i="46"/>
  <c r="Q3" i="46"/>
  <c r="R3" i="46"/>
  <c r="S3" i="46"/>
  <c r="H7" i="43" l="1"/>
  <c r="I7" i="43"/>
  <c r="G7" i="43"/>
  <c r="G18" i="35" l="1"/>
  <c r="H18" i="35"/>
  <c r="I18" i="35"/>
  <c r="H6" i="40" l="1"/>
  <c r="AS3" i="11"/>
  <c r="H8" i="40"/>
  <c r="H11" i="40"/>
  <c r="U3" i="10" l="1"/>
  <c r="V3" i="10"/>
  <c r="U4" i="10"/>
  <c r="V4" i="10"/>
  <c r="U5" i="10"/>
  <c r="V5" i="10"/>
  <c r="U6" i="10"/>
  <c r="V6" i="10"/>
  <c r="U7" i="10"/>
  <c r="V7" i="10"/>
  <c r="U8" i="10"/>
  <c r="V8" i="10"/>
  <c r="U9" i="10"/>
  <c r="V9" i="10"/>
  <c r="U10" i="10"/>
  <c r="V10" i="10"/>
  <c r="U11" i="10"/>
  <c r="V11" i="10"/>
  <c r="U12" i="10"/>
  <c r="V12" i="10"/>
  <c r="U13" i="10"/>
  <c r="V13" i="10"/>
  <c r="U14" i="10"/>
  <c r="V14" i="10"/>
  <c r="U15" i="10"/>
  <c r="V15" i="10"/>
  <c r="U16" i="10"/>
  <c r="V16" i="10"/>
  <c r="U17" i="10"/>
  <c r="V17" i="10"/>
  <c r="U18" i="10"/>
  <c r="V18" i="10"/>
  <c r="U19" i="10"/>
  <c r="V19" i="10"/>
  <c r="U20" i="10"/>
  <c r="V20" i="10"/>
  <c r="U21" i="10"/>
  <c r="V21" i="10"/>
  <c r="U22" i="10"/>
  <c r="V22" i="10"/>
  <c r="U23" i="10"/>
  <c r="V23" i="10"/>
  <c r="U24" i="10"/>
  <c r="V24" i="10"/>
  <c r="U25" i="10"/>
  <c r="V25" i="10"/>
  <c r="U26" i="10"/>
  <c r="V26" i="10"/>
  <c r="U27" i="10"/>
  <c r="V27" i="10"/>
  <c r="U28" i="10"/>
  <c r="V28" i="10"/>
  <c r="U29" i="10"/>
  <c r="V29" i="10"/>
  <c r="U30" i="10"/>
  <c r="V30" i="10"/>
  <c r="U31" i="10"/>
  <c r="V31" i="10"/>
  <c r="U32" i="10"/>
  <c r="V32" i="10"/>
  <c r="U33" i="10"/>
  <c r="V33" i="10"/>
  <c r="U34" i="10"/>
  <c r="V34" i="10"/>
  <c r="U35" i="10"/>
  <c r="V35" i="10"/>
  <c r="U36" i="10"/>
  <c r="V36" i="10"/>
  <c r="U37" i="10"/>
  <c r="V37" i="10"/>
  <c r="U38" i="10"/>
  <c r="V38" i="10"/>
  <c r="U39" i="10"/>
  <c r="V39" i="10"/>
  <c r="U40" i="10"/>
  <c r="V40" i="10"/>
  <c r="U41" i="10"/>
  <c r="V41" i="10"/>
  <c r="U42" i="10"/>
  <c r="V42" i="10"/>
  <c r="U43" i="10"/>
  <c r="V43" i="10"/>
  <c r="U44" i="10"/>
  <c r="V44" i="10"/>
  <c r="U45" i="10"/>
  <c r="V45" i="10"/>
  <c r="U46" i="10"/>
  <c r="V46" i="10"/>
  <c r="U47" i="10"/>
  <c r="V47" i="10"/>
  <c r="U48" i="10"/>
  <c r="V48" i="10"/>
  <c r="U49" i="10"/>
  <c r="V49" i="10"/>
  <c r="U50" i="10"/>
  <c r="V50" i="10"/>
  <c r="U51" i="10"/>
  <c r="V51" i="10"/>
  <c r="U52" i="10"/>
  <c r="V52" i="10"/>
  <c r="U53" i="10"/>
  <c r="V53" i="10"/>
  <c r="U54" i="10"/>
  <c r="V54" i="10"/>
  <c r="U55" i="10"/>
  <c r="V55" i="10"/>
  <c r="U56" i="10"/>
  <c r="V56" i="10"/>
  <c r="U57" i="10"/>
  <c r="V57" i="10"/>
  <c r="U58" i="10"/>
  <c r="V58" i="10"/>
  <c r="U59" i="10"/>
  <c r="V59" i="10"/>
  <c r="U60" i="10"/>
  <c r="V60" i="10"/>
  <c r="U61" i="10"/>
  <c r="V61" i="10"/>
  <c r="U62" i="10"/>
  <c r="V62" i="10"/>
  <c r="U63" i="10"/>
  <c r="V63" i="10"/>
  <c r="U64" i="10"/>
  <c r="V64" i="10"/>
  <c r="U65" i="10"/>
  <c r="V65" i="10"/>
  <c r="U66" i="10"/>
  <c r="V66" i="10"/>
  <c r="U67" i="10"/>
  <c r="V67" i="10"/>
  <c r="U68" i="10"/>
  <c r="V68" i="10"/>
  <c r="U69" i="10"/>
  <c r="V69" i="10"/>
  <c r="U70" i="10"/>
  <c r="V70" i="10"/>
  <c r="U71" i="10"/>
  <c r="V71" i="10"/>
  <c r="U72" i="10"/>
  <c r="V72" i="10"/>
  <c r="U73" i="10"/>
  <c r="V73" i="10"/>
  <c r="U74" i="10"/>
  <c r="V74" i="10"/>
  <c r="U75" i="10"/>
  <c r="V75" i="10"/>
  <c r="U76" i="10"/>
  <c r="V76" i="10"/>
  <c r="U77" i="10"/>
  <c r="V77" i="10"/>
  <c r="U78" i="10"/>
  <c r="V78" i="10"/>
  <c r="U79" i="10"/>
  <c r="V79" i="10"/>
  <c r="U80" i="10"/>
  <c r="V80" i="10"/>
  <c r="U81" i="10"/>
  <c r="V81" i="10"/>
  <c r="U82" i="10"/>
  <c r="V82" i="10"/>
  <c r="U83" i="10"/>
  <c r="V83" i="10"/>
  <c r="U84" i="10"/>
  <c r="V84" i="10"/>
  <c r="U85" i="10"/>
  <c r="V85" i="10"/>
  <c r="U86" i="10"/>
  <c r="V86" i="10"/>
  <c r="U87" i="10"/>
  <c r="V87" i="10"/>
  <c r="U88" i="10"/>
  <c r="V88" i="10"/>
  <c r="U89" i="10"/>
  <c r="V89" i="10"/>
  <c r="U90" i="10"/>
  <c r="V90" i="10"/>
  <c r="U91" i="10"/>
  <c r="V91" i="10"/>
  <c r="U92" i="10"/>
  <c r="V92" i="10"/>
  <c r="U93" i="10"/>
  <c r="V93" i="10"/>
  <c r="U94" i="10"/>
  <c r="V94" i="10"/>
  <c r="U95" i="10"/>
  <c r="V95" i="10"/>
  <c r="U96" i="10"/>
  <c r="V96" i="10"/>
  <c r="U97" i="10"/>
  <c r="V97" i="10"/>
  <c r="U98" i="10"/>
  <c r="V98" i="10"/>
  <c r="U99" i="10"/>
  <c r="V99" i="10"/>
  <c r="U100" i="10"/>
  <c r="V100" i="10"/>
  <c r="U101" i="10"/>
  <c r="V101" i="10"/>
  <c r="U102" i="10"/>
  <c r="V102" i="10"/>
  <c r="U103" i="10"/>
  <c r="V103" i="10"/>
  <c r="U104" i="10"/>
  <c r="V104" i="10"/>
  <c r="U105" i="10"/>
  <c r="V105" i="10"/>
  <c r="U106" i="10"/>
  <c r="V106" i="10"/>
  <c r="U107" i="10"/>
  <c r="V107" i="10"/>
  <c r="U108" i="10"/>
  <c r="V108" i="10"/>
  <c r="U109" i="10"/>
  <c r="V109" i="10"/>
  <c r="U110" i="10"/>
  <c r="V110" i="10"/>
  <c r="U111" i="10"/>
  <c r="V111" i="10"/>
  <c r="U112" i="10"/>
  <c r="V112" i="10"/>
  <c r="U113" i="10"/>
  <c r="V113" i="10"/>
  <c r="U114" i="10"/>
  <c r="V114" i="10"/>
  <c r="U115" i="10"/>
  <c r="V115" i="10"/>
  <c r="U116" i="10"/>
  <c r="V116" i="10"/>
  <c r="U117" i="10"/>
  <c r="V117" i="10"/>
  <c r="U118" i="10"/>
  <c r="V118" i="10"/>
  <c r="U119" i="10"/>
  <c r="V119" i="10"/>
  <c r="U120" i="10"/>
  <c r="V120" i="10"/>
  <c r="U121" i="10"/>
  <c r="V121" i="10"/>
  <c r="W3" i="10"/>
  <c r="X3" i="10"/>
  <c r="W4" i="10"/>
  <c r="X4" i="10"/>
  <c r="W5" i="10"/>
  <c r="X5" i="10"/>
  <c r="W6" i="10"/>
  <c r="X6" i="10"/>
  <c r="A2" i="20" l="1"/>
  <c r="A3" i="20"/>
  <c r="A4" i="20"/>
  <c r="A5" i="20"/>
  <c r="A6" i="20"/>
  <c r="A7" i="20"/>
  <c r="A8" i="20"/>
  <c r="A9" i="20"/>
  <c r="A10" i="20"/>
  <c r="A11" i="20"/>
  <c r="A12" i="20"/>
  <c r="A13" i="20"/>
  <c r="A14" i="20"/>
  <c r="A15" i="20"/>
  <c r="A16" i="20"/>
  <c r="A17" i="20"/>
  <c r="A18" i="20"/>
  <c r="A19" i="20"/>
  <c r="A20" i="20"/>
  <c r="A21" i="20"/>
  <c r="A22" i="20"/>
  <c r="A23" i="20"/>
  <c r="A24" i="20"/>
  <c r="A25" i="20"/>
  <c r="A26" i="20"/>
  <c r="A27" i="20"/>
  <c r="A28" i="20"/>
  <c r="A29" i="20"/>
  <c r="A30" i="20"/>
  <c r="A31" i="20"/>
  <c r="A32" i="20"/>
  <c r="A33" i="20"/>
  <c r="A34" i="20"/>
  <c r="A35" i="20"/>
  <c r="A36" i="20"/>
  <c r="A37" i="20"/>
  <c r="A38" i="20"/>
  <c r="A39" i="20"/>
  <c r="A40" i="20"/>
  <c r="A41" i="20"/>
  <c r="A42" i="20"/>
  <c r="A4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63" i="20"/>
  <c r="A64" i="20"/>
  <c r="A65" i="20"/>
  <c r="A66" i="20"/>
  <c r="A67" i="20"/>
  <c r="A68" i="20"/>
  <c r="A69" i="20"/>
  <c r="A70" i="20"/>
  <c r="A71" i="20"/>
  <c r="A72" i="20"/>
  <c r="A73" i="20"/>
  <c r="A74" i="20"/>
  <c r="A75" i="20"/>
  <c r="A76" i="20"/>
  <c r="A77" i="20"/>
  <c r="A78" i="20"/>
  <c r="A79" i="20"/>
  <c r="A80" i="20"/>
  <c r="A81" i="20"/>
  <c r="A82" i="20"/>
  <c r="A83" i="20"/>
  <c r="A84" i="20"/>
  <c r="A85" i="20"/>
  <c r="A86" i="20"/>
  <c r="A87" i="20"/>
  <c r="A88" i="20"/>
  <c r="A89" i="20"/>
  <c r="A90" i="20"/>
  <c r="A91" i="20"/>
  <c r="A92" i="20"/>
  <c r="A93" i="20"/>
  <c r="A94" i="20"/>
  <c r="A95" i="20"/>
  <c r="A96" i="20"/>
  <c r="A97" i="20"/>
  <c r="A98" i="20"/>
  <c r="A99" i="20"/>
  <c r="A100" i="20"/>
  <c r="A101" i="20"/>
  <c r="A102" i="20"/>
  <c r="A103" i="20"/>
  <c r="A104" i="20"/>
  <c r="A105" i="20"/>
  <c r="A106" i="20"/>
  <c r="A107" i="20"/>
  <c r="A108" i="20"/>
  <c r="A109" i="20"/>
  <c r="A110" i="20"/>
  <c r="A111" i="20"/>
  <c r="A112" i="20"/>
  <c r="A113" i="20"/>
  <c r="A114" i="20"/>
  <c r="A115" i="20"/>
  <c r="A116" i="20"/>
  <c r="A117" i="20"/>
  <c r="A118" i="20"/>
  <c r="A119" i="20"/>
  <c r="A120" i="20"/>
  <c r="A121" i="20"/>
  <c r="A122" i="20"/>
  <c r="A123" i="20"/>
  <c r="A124" i="20"/>
  <c r="A125" i="20"/>
  <c r="A126" i="20"/>
  <c r="A127" i="20"/>
  <c r="A128" i="20"/>
  <c r="A129" i="20"/>
  <c r="A130" i="20"/>
  <c r="A131" i="20"/>
  <c r="A132" i="20"/>
  <c r="A133" i="20"/>
  <c r="A134" i="20"/>
  <c r="A135" i="20"/>
  <c r="A136" i="20"/>
  <c r="A137" i="20"/>
  <c r="A138" i="20"/>
  <c r="A139" i="20"/>
  <c r="A140" i="20"/>
  <c r="A141" i="20"/>
  <c r="A142" i="20"/>
  <c r="A143" i="20"/>
  <c r="A144" i="20"/>
  <c r="A145" i="20"/>
  <c r="A146" i="20"/>
  <c r="A147" i="20"/>
  <c r="A148" i="20"/>
  <c r="A149" i="20"/>
  <c r="A150" i="20"/>
  <c r="A151" i="20"/>
  <c r="H3" i="31" l="1"/>
  <c r="H4" i="31"/>
  <c r="H5" i="31"/>
  <c r="H6" i="31"/>
  <c r="H7" i="31"/>
  <c r="H8" i="31"/>
  <c r="H9" i="31"/>
  <c r="H10" i="31"/>
  <c r="H11" i="31"/>
  <c r="H12" i="31"/>
  <c r="H13" i="31"/>
  <c r="H14" i="31"/>
  <c r="H15" i="31"/>
  <c r="H16" i="31"/>
  <c r="H17" i="31"/>
  <c r="H18" i="31"/>
  <c r="H19" i="31"/>
  <c r="H20" i="31"/>
  <c r="H21" i="31"/>
  <c r="H22" i="31"/>
  <c r="H23" i="31"/>
  <c r="H24" i="31"/>
  <c r="H25" i="31"/>
  <c r="H26" i="31"/>
  <c r="H27" i="31"/>
  <c r="H28" i="31"/>
  <c r="H29" i="31"/>
  <c r="H30" i="31"/>
  <c r="H31" i="31"/>
  <c r="H32" i="31"/>
  <c r="H33" i="31"/>
  <c r="H34" i="31"/>
  <c r="H35" i="31"/>
  <c r="H36" i="31"/>
  <c r="H37" i="31"/>
  <c r="H38" i="31"/>
  <c r="H39" i="31"/>
  <c r="H40" i="31"/>
  <c r="H41" i="31"/>
  <c r="H42" i="31"/>
  <c r="H43" i="31"/>
  <c r="H44" i="31"/>
  <c r="H45" i="31"/>
  <c r="H46" i="31"/>
  <c r="H47" i="31"/>
  <c r="H48" i="31"/>
  <c r="H49" i="31"/>
  <c r="H50" i="31"/>
  <c r="H51" i="31"/>
  <c r="H52" i="31"/>
  <c r="H53" i="31"/>
  <c r="H54" i="31"/>
  <c r="H55" i="31"/>
  <c r="H56" i="31"/>
  <c r="H57" i="31"/>
  <c r="H58" i="31"/>
  <c r="H59" i="31"/>
  <c r="H60" i="31"/>
  <c r="H61" i="31"/>
  <c r="H62" i="31"/>
  <c r="H63" i="31"/>
  <c r="H64" i="31"/>
  <c r="H65" i="31"/>
  <c r="H66" i="31"/>
  <c r="H67" i="31"/>
  <c r="H68" i="31"/>
  <c r="H69" i="31"/>
  <c r="H70" i="31"/>
  <c r="H71" i="31"/>
  <c r="H72" i="31"/>
  <c r="H73" i="31"/>
  <c r="H74" i="31"/>
  <c r="H75" i="31"/>
  <c r="H76" i="31"/>
  <c r="H77" i="31"/>
  <c r="H78" i="31"/>
  <c r="H79" i="31"/>
  <c r="H80" i="31"/>
  <c r="H81" i="31"/>
  <c r="H82" i="31"/>
  <c r="H83" i="31"/>
  <c r="H84" i="31"/>
  <c r="H85" i="31"/>
  <c r="H86" i="31"/>
  <c r="G3" i="31"/>
  <c r="G4" i="31"/>
  <c r="G5" i="31"/>
  <c r="G6" i="31"/>
  <c r="G7" i="31"/>
  <c r="G8" i="3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2" i="31"/>
  <c r="G23" i="31"/>
  <c r="G24" i="31"/>
  <c r="G25" i="31"/>
  <c r="G26" i="31"/>
  <c r="G27" i="31"/>
  <c r="G28" i="31"/>
  <c r="G29" i="31"/>
  <c r="G30" i="31"/>
  <c r="G31" i="31"/>
  <c r="G32" i="31"/>
  <c r="G33" i="31"/>
  <c r="G34" i="31"/>
  <c r="G35" i="31"/>
  <c r="G36" i="31"/>
  <c r="G37" i="31"/>
  <c r="G38" i="31"/>
  <c r="G39" i="31"/>
  <c r="G40" i="31"/>
  <c r="G41" i="31"/>
  <c r="G42" i="31"/>
  <c r="G43" i="31"/>
  <c r="G44" i="31"/>
  <c r="G45" i="31"/>
  <c r="G46" i="31"/>
  <c r="G47" i="31"/>
  <c r="G48" i="31"/>
  <c r="G49" i="31"/>
  <c r="G50" i="31"/>
  <c r="G51" i="31"/>
  <c r="G52" i="31"/>
  <c r="G53" i="31"/>
  <c r="G54" i="31"/>
  <c r="G55" i="31"/>
  <c r="G56" i="31"/>
  <c r="G57" i="31"/>
  <c r="G58" i="31"/>
  <c r="G59" i="31"/>
  <c r="G60" i="31"/>
  <c r="G61" i="31"/>
  <c r="G62" i="31"/>
  <c r="G63" i="31"/>
  <c r="G64" i="31"/>
  <c r="G65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G86" i="31"/>
  <c r="J18" i="35"/>
  <c r="Q83" i="31" l="1"/>
  <c r="R83" i="31"/>
  <c r="Q76" i="31"/>
  <c r="R76" i="31"/>
  <c r="Q64" i="31"/>
  <c r="R64" i="31"/>
  <c r="Q52" i="31"/>
  <c r="R52" i="31"/>
  <c r="Q40" i="31"/>
  <c r="R40" i="31"/>
  <c r="Q28" i="31"/>
  <c r="R28" i="31"/>
  <c r="Q16" i="31"/>
  <c r="R16" i="31"/>
  <c r="Q8" i="31"/>
  <c r="R8" i="31"/>
  <c r="R82" i="31"/>
  <c r="Q82" i="31"/>
  <c r="R75" i="31"/>
  <c r="Q75" i="31"/>
  <c r="R71" i="31"/>
  <c r="Q71" i="31"/>
  <c r="R67" i="31"/>
  <c r="Q67" i="31"/>
  <c r="R63" i="31"/>
  <c r="Q63" i="31"/>
  <c r="R59" i="31"/>
  <c r="Q59" i="31"/>
  <c r="R55" i="31"/>
  <c r="Q55" i="31"/>
  <c r="R51" i="31"/>
  <c r="Q51" i="31"/>
  <c r="R47" i="31"/>
  <c r="Q47" i="31"/>
  <c r="R43" i="31"/>
  <c r="Q43" i="31"/>
  <c r="R39" i="31"/>
  <c r="Q39" i="31"/>
  <c r="R35" i="31"/>
  <c r="Q35" i="31"/>
  <c r="R31" i="31"/>
  <c r="Q31" i="31"/>
  <c r="R27" i="31"/>
  <c r="Q27" i="31"/>
  <c r="R23" i="31"/>
  <c r="Q23" i="31"/>
  <c r="R19" i="31"/>
  <c r="Q19" i="31"/>
  <c r="R15" i="31"/>
  <c r="Q15" i="31"/>
  <c r="R11" i="31"/>
  <c r="Q11" i="31"/>
  <c r="R6" i="31"/>
  <c r="Q6" i="31"/>
  <c r="Q79" i="31"/>
  <c r="R79" i="31"/>
  <c r="Q72" i="31"/>
  <c r="R72" i="31"/>
  <c r="Q60" i="31"/>
  <c r="R60" i="31"/>
  <c r="Q48" i="31"/>
  <c r="R48" i="31"/>
  <c r="Q36" i="31"/>
  <c r="R36" i="31"/>
  <c r="Q24" i="31"/>
  <c r="R24" i="31"/>
  <c r="Q12" i="31"/>
  <c r="R12" i="31"/>
  <c r="Q3" i="31"/>
  <c r="R3" i="31"/>
  <c r="R78" i="31"/>
  <c r="Q78" i="31"/>
  <c r="Q85" i="31"/>
  <c r="R85" i="31"/>
  <c r="Q81" i="31"/>
  <c r="R81" i="31"/>
  <c r="Q77" i="31"/>
  <c r="R77" i="31"/>
  <c r="Q74" i="31"/>
  <c r="R74" i="31"/>
  <c r="Q70" i="31"/>
  <c r="R70" i="31"/>
  <c r="Q66" i="31"/>
  <c r="R66" i="31"/>
  <c r="Q62" i="31"/>
  <c r="R62" i="31"/>
  <c r="Q58" i="31"/>
  <c r="R58" i="31"/>
  <c r="Q54" i="31"/>
  <c r="R54" i="31"/>
  <c r="Q50" i="31"/>
  <c r="R50" i="31"/>
  <c r="Q46" i="31"/>
  <c r="R46" i="31"/>
  <c r="Q42" i="31"/>
  <c r="R42" i="31"/>
  <c r="Q38" i="31"/>
  <c r="R38" i="31"/>
  <c r="Q34" i="31"/>
  <c r="R34" i="31"/>
  <c r="Q30" i="31"/>
  <c r="R30" i="31"/>
  <c r="Q26" i="31"/>
  <c r="R26" i="31"/>
  <c r="Q22" i="31"/>
  <c r="R22" i="31"/>
  <c r="Q18" i="31"/>
  <c r="R18" i="31"/>
  <c r="Q14" i="31"/>
  <c r="R14" i="31"/>
  <c r="Q10" i="31"/>
  <c r="R10" i="31"/>
  <c r="Q5" i="31"/>
  <c r="R5" i="31"/>
  <c r="Q68" i="31"/>
  <c r="R68" i="31"/>
  <c r="Q56" i="31"/>
  <c r="R56" i="31"/>
  <c r="Q44" i="31"/>
  <c r="R44" i="31"/>
  <c r="Q32" i="31"/>
  <c r="R32" i="31"/>
  <c r="Q20" i="31"/>
  <c r="R20" i="31"/>
  <c r="Q7" i="31"/>
  <c r="R7" i="31"/>
  <c r="R86" i="31"/>
  <c r="Q86" i="31"/>
  <c r="R84" i="31"/>
  <c r="Q84" i="31"/>
  <c r="R80" i="31"/>
  <c r="Q80" i="31"/>
  <c r="R73" i="31"/>
  <c r="Q73" i="31"/>
  <c r="R69" i="31"/>
  <c r="Q69" i="31"/>
  <c r="R65" i="31"/>
  <c r="Q65" i="31"/>
  <c r="R61" i="31"/>
  <c r="Q61" i="31"/>
  <c r="R57" i="31"/>
  <c r="Q57" i="31"/>
  <c r="R53" i="31"/>
  <c r="Q53" i="31"/>
  <c r="R49" i="31"/>
  <c r="Q49" i="31"/>
  <c r="R45" i="31"/>
  <c r="Q45" i="31"/>
  <c r="R41" i="31"/>
  <c r="Q41" i="31"/>
  <c r="R37" i="31"/>
  <c r="Q37" i="31"/>
  <c r="R33" i="31"/>
  <c r="Q33" i="31"/>
  <c r="R29" i="31"/>
  <c r="Q29" i="31"/>
  <c r="R25" i="31"/>
  <c r="Q25" i="31"/>
  <c r="R21" i="31"/>
  <c r="Q21" i="31"/>
  <c r="R17" i="31"/>
  <c r="Q17" i="31"/>
  <c r="R13" i="31"/>
  <c r="Q13" i="31"/>
  <c r="R9" i="31"/>
  <c r="Q9" i="31"/>
  <c r="R4" i="31"/>
  <c r="Q4" i="31"/>
  <c r="S60" i="31" l="1"/>
  <c r="U60" i="31"/>
  <c r="T60" i="31"/>
  <c r="T25" i="31"/>
  <c r="U25" i="31"/>
  <c r="S25" i="31"/>
  <c r="T33" i="31"/>
  <c r="U33" i="31"/>
  <c r="S33" i="31"/>
  <c r="T57" i="31"/>
  <c r="U57" i="31"/>
  <c r="S57" i="31"/>
  <c r="U22" i="31"/>
  <c r="S22" i="31"/>
  <c r="T22" i="31"/>
  <c r="U30" i="31"/>
  <c r="S30" i="31"/>
  <c r="T30" i="31"/>
  <c r="U38" i="31"/>
  <c r="S38" i="31"/>
  <c r="T38" i="31"/>
  <c r="U46" i="31"/>
  <c r="S46" i="31"/>
  <c r="T46" i="31"/>
  <c r="U54" i="31"/>
  <c r="S54" i="31"/>
  <c r="T54" i="31"/>
  <c r="U62" i="31"/>
  <c r="S62" i="31"/>
  <c r="T62" i="31"/>
  <c r="T6" i="31"/>
  <c r="S6" i="31"/>
  <c r="U6" i="31"/>
  <c r="T27" i="31"/>
  <c r="S27" i="31"/>
  <c r="U27" i="31"/>
  <c r="T35" i="31"/>
  <c r="S35" i="31"/>
  <c r="U35" i="31"/>
  <c r="S43" i="31"/>
  <c r="T43" i="31"/>
  <c r="U43" i="31"/>
  <c r="T51" i="31"/>
  <c r="S51" i="31"/>
  <c r="U51" i="31"/>
  <c r="S59" i="31"/>
  <c r="T59" i="31"/>
  <c r="U59" i="31"/>
  <c r="S28" i="31"/>
  <c r="T28" i="31"/>
  <c r="U28" i="31"/>
  <c r="S44" i="31"/>
  <c r="U44" i="31"/>
  <c r="T44" i="31"/>
  <c r="S52" i="31"/>
  <c r="T52" i="31"/>
  <c r="U52" i="31"/>
  <c r="T4" i="31"/>
  <c r="U4" i="31"/>
  <c r="S4" i="31"/>
  <c r="T41" i="31"/>
  <c r="U41" i="31"/>
  <c r="S41" i="31"/>
  <c r="S3" i="31"/>
  <c r="T3" i="31"/>
  <c r="U3" i="31"/>
  <c r="S8" i="31"/>
  <c r="T8" i="31"/>
  <c r="U8" i="31"/>
  <c r="S24" i="31"/>
  <c r="U24" i="31"/>
  <c r="T24" i="31"/>
  <c r="S32" i="31"/>
  <c r="U32" i="31"/>
  <c r="T32" i="31"/>
  <c r="S40" i="31"/>
  <c r="T40" i="31"/>
  <c r="U40" i="31"/>
  <c r="S48" i="31"/>
  <c r="U48" i="31"/>
  <c r="T48" i="31"/>
  <c r="S56" i="31"/>
  <c r="T56" i="31"/>
  <c r="U56" i="31"/>
  <c r="T21" i="31"/>
  <c r="U21" i="31"/>
  <c r="S21" i="31"/>
  <c r="T29" i="31"/>
  <c r="U29" i="31"/>
  <c r="S29" i="31"/>
  <c r="T37" i="31"/>
  <c r="U37" i="31"/>
  <c r="S37" i="31"/>
  <c r="T45" i="31"/>
  <c r="U45" i="31"/>
  <c r="S45" i="31"/>
  <c r="T53" i="31"/>
  <c r="U53" i="31"/>
  <c r="S53" i="31"/>
  <c r="T61" i="31"/>
  <c r="U61" i="31"/>
  <c r="S61" i="31"/>
  <c r="S7" i="31"/>
  <c r="T7" i="31"/>
  <c r="U7" i="31"/>
  <c r="S20" i="31"/>
  <c r="T20" i="31"/>
  <c r="U20" i="31"/>
  <c r="S36" i="31"/>
  <c r="U36" i="31"/>
  <c r="T36" i="31"/>
  <c r="T9" i="31"/>
  <c r="U9" i="31"/>
  <c r="S9" i="31"/>
  <c r="T49" i="31"/>
  <c r="U49" i="31"/>
  <c r="S49" i="31"/>
  <c r="U5" i="31"/>
  <c r="S5" i="31"/>
  <c r="T5" i="31"/>
  <c r="U26" i="31"/>
  <c r="S26" i="31"/>
  <c r="T26" i="31"/>
  <c r="U34" i="31"/>
  <c r="S34" i="31"/>
  <c r="T34" i="31"/>
  <c r="U42" i="31"/>
  <c r="S42" i="31"/>
  <c r="T42" i="31"/>
  <c r="U50" i="31"/>
  <c r="S50" i="31"/>
  <c r="T50" i="31"/>
  <c r="U58" i="31"/>
  <c r="S58" i="31"/>
  <c r="T58" i="31"/>
  <c r="S23" i="31"/>
  <c r="T23" i="31"/>
  <c r="U23" i="31"/>
  <c r="S31" i="31"/>
  <c r="T31" i="31"/>
  <c r="U31" i="31"/>
  <c r="T39" i="31"/>
  <c r="S39" i="31"/>
  <c r="U39" i="31"/>
  <c r="S47" i="31"/>
  <c r="T47" i="31"/>
  <c r="U47" i="31"/>
  <c r="T55" i="31"/>
  <c r="S55" i="31"/>
  <c r="U55" i="31"/>
  <c r="S67" i="31"/>
  <c r="T67" i="31"/>
  <c r="U67" i="31"/>
  <c r="S75" i="31"/>
  <c r="T75" i="31"/>
  <c r="U75" i="31"/>
  <c r="S78" i="31"/>
  <c r="T78" i="31"/>
  <c r="U78" i="31"/>
  <c r="U86" i="31"/>
  <c r="S86" i="31"/>
  <c r="T86" i="31"/>
  <c r="S68" i="31"/>
  <c r="T68" i="31"/>
  <c r="U68" i="31"/>
  <c r="S79" i="31"/>
  <c r="T79" i="31"/>
  <c r="U79" i="31"/>
  <c r="T73" i="31"/>
  <c r="U73" i="31"/>
  <c r="S73" i="31"/>
  <c r="T84" i="31"/>
  <c r="S84" i="31"/>
  <c r="U84" i="31"/>
  <c r="U81" i="31"/>
  <c r="S81" i="31"/>
  <c r="T81" i="31"/>
  <c r="S64" i="31"/>
  <c r="T64" i="31"/>
  <c r="U64" i="31"/>
  <c r="S72" i="31"/>
  <c r="T72" i="31"/>
  <c r="U72" i="31"/>
  <c r="S83" i="31"/>
  <c r="T83" i="31"/>
  <c r="U83" i="31"/>
  <c r="T69" i="31"/>
  <c r="U69" i="31"/>
  <c r="S69" i="31"/>
  <c r="T80" i="31"/>
  <c r="S80" i="31"/>
  <c r="U80" i="31"/>
  <c r="S76" i="31"/>
  <c r="T76" i="31"/>
  <c r="U76" i="31"/>
  <c r="T65" i="31"/>
  <c r="U65" i="31"/>
  <c r="S65" i="31"/>
  <c r="U70" i="31"/>
  <c r="S70" i="31"/>
  <c r="T70" i="31"/>
  <c r="U66" i="31"/>
  <c r="S66" i="31"/>
  <c r="T66" i="31"/>
  <c r="U74" i="31"/>
  <c r="T74" i="31"/>
  <c r="S74" i="31"/>
  <c r="U77" i="31"/>
  <c r="S77" i="31"/>
  <c r="T77" i="31"/>
  <c r="U85" i="31"/>
  <c r="S85" i="31"/>
  <c r="T85" i="31"/>
  <c r="U63" i="31"/>
  <c r="T63" i="31"/>
  <c r="S63" i="31"/>
  <c r="S71" i="31"/>
  <c r="T71" i="31"/>
  <c r="U71" i="31"/>
  <c r="S82" i="31"/>
  <c r="T82" i="31"/>
  <c r="U82" i="31"/>
  <c r="K18" i="35"/>
  <c r="L18" i="35"/>
  <c r="M18" i="35"/>
  <c r="AS4" i="11" l="1"/>
  <c r="AS5" i="11"/>
  <c r="AS6" i="11"/>
  <c r="AS7" i="11"/>
  <c r="AS8" i="11"/>
  <c r="AS9" i="11"/>
  <c r="AS10" i="11"/>
  <c r="AS11" i="11"/>
  <c r="AS12" i="11"/>
  <c r="AS13" i="11"/>
  <c r="AS14" i="11"/>
  <c r="AS15" i="11"/>
  <c r="AS16" i="11"/>
  <c r="AS17" i="11"/>
  <c r="AS18" i="11"/>
  <c r="AS19" i="11"/>
  <c r="AS20" i="11"/>
  <c r="AS21" i="11"/>
  <c r="AS22" i="11"/>
  <c r="AS23" i="11"/>
  <c r="AS24" i="11"/>
  <c r="AS25" i="11"/>
  <c r="AS26" i="11"/>
  <c r="AW4" i="11"/>
  <c r="AW5" i="11"/>
  <c r="AW6" i="11"/>
  <c r="AW7" i="11"/>
  <c r="AW8" i="11"/>
  <c r="AW9" i="11"/>
  <c r="AW10" i="11"/>
  <c r="AW11" i="11"/>
  <c r="AW12" i="11"/>
  <c r="AW13" i="11"/>
  <c r="AW14" i="11"/>
  <c r="AW15" i="11"/>
  <c r="AW16" i="11"/>
  <c r="AW17" i="11"/>
  <c r="AW18" i="11"/>
  <c r="AW19" i="11"/>
  <c r="AW20" i="11"/>
  <c r="AW21" i="11"/>
  <c r="AW22" i="11"/>
  <c r="AW23" i="11"/>
  <c r="AW24" i="11"/>
  <c r="AW25" i="11"/>
  <c r="AW26" i="11"/>
  <c r="AW3" i="11"/>
  <c r="I20" i="40"/>
  <c r="K21" i="40"/>
  <c r="K22" i="40"/>
  <c r="K23" i="40"/>
  <c r="K24" i="40"/>
  <c r="K25" i="40"/>
  <c r="K26" i="40"/>
  <c r="K27" i="40"/>
  <c r="K28" i="40"/>
  <c r="K20" i="40"/>
  <c r="J21" i="40"/>
  <c r="J22" i="40"/>
  <c r="J23" i="40"/>
  <c r="J24" i="40"/>
  <c r="J25" i="40"/>
  <c r="J26" i="40"/>
  <c r="J27" i="40"/>
  <c r="J28" i="40"/>
  <c r="J20" i="40"/>
  <c r="I21" i="40"/>
  <c r="I22" i="40"/>
  <c r="I23" i="40"/>
  <c r="I24" i="40"/>
  <c r="I25" i="40"/>
  <c r="I26" i="40"/>
  <c r="I27" i="40"/>
  <c r="I28" i="40"/>
  <c r="H21" i="40"/>
  <c r="H22" i="40"/>
  <c r="H23" i="40"/>
  <c r="H24" i="40"/>
  <c r="H25" i="40"/>
  <c r="H26" i="40"/>
  <c r="H27" i="40"/>
  <c r="H28" i="40"/>
  <c r="H20" i="40"/>
  <c r="K7" i="40"/>
  <c r="K8" i="40"/>
  <c r="K9" i="40"/>
  <c r="K10" i="40"/>
  <c r="K11" i="40"/>
  <c r="K12" i="40"/>
  <c r="K13" i="40"/>
  <c r="K14" i="40"/>
  <c r="K6" i="40"/>
  <c r="J7" i="40"/>
  <c r="J8" i="40"/>
  <c r="J9" i="40"/>
  <c r="J10" i="40"/>
  <c r="J11" i="40"/>
  <c r="J12" i="40"/>
  <c r="J13" i="40"/>
  <c r="J14" i="40"/>
  <c r="J6" i="40"/>
  <c r="I7" i="40"/>
  <c r="I8" i="40"/>
  <c r="I9" i="40"/>
  <c r="I10" i="40"/>
  <c r="I11" i="40"/>
  <c r="I12" i="40"/>
  <c r="I13" i="40"/>
  <c r="I14" i="40"/>
  <c r="I6" i="40"/>
  <c r="H7" i="40"/>
  <c r="H9" i="40"/>
  <c r="H10" i="40"/>
  <c r="H12" i="40"/>
  <c r="H13" i="40"/>
  <c r="H14" i="40"/>
  <c r="B5" i="35" l="1"/>
  <c r="C5" i="35"/>
  <c r="D5" i="35"/>
  <c r="E5" i="35"/>
  <c r="B6" i="35"/>
  <c r="C6" i="35"/>
  <c r="D6" i="35"/>
  <c r="E6" i="35"/>
  <c r="B7" i="35"/>
  <c r="C7" i="35"/>
  <c r="D7" i="35"/>
  <c r="E7" i="35"/>
  <c r="B8" i="35"/>
  <c r="C8" i="35"/>
  <c r="D8" i="35"/>
  <c r="E8" i="35"/>
  <c r="B9" i="35"/>
  <c r="C9" i="35"/>
  <c r="D9" i="35"/>
  <c r="E9" i="35"/>
  <c r="B10" i="35"/>
  <c r="C10" i="35"/>
  <c r="D10" i="35"/>
  <c r="E10" i="35"/>
  <c r="B11" i="35"/>
  <c r="C11" i="35"/>
  <c r="D11" i="35"/>
  <c r="E11" i="35"/>
  <c r="B12" i="35"/>
  <c r="C12" i="35"/>
  <c r="D12" i="35"/>
  <c r="E12" i="35"/>
  <c r="B13" i="35"/>
  <c r="C13" i="35"/>
  <c r="D13" i="35"/>
  <c r="E13" i="35"/>
  <c r="B14" i="35"/>
  <c r="C14" i="35"/>
  <c r="D14" i="35"/>
  <c r="E14" i="35"/>
  <c r="B15" i="35"/>
  <c r="C15" i="35"/>
  <c r="D15" i="35"/>
  <c r="E15" i="35"/>
  <c r="B16" i="35"/>
  <c r="C16" i="35"/>
  <c r="D16" i="35"/>
  <c r="E16" i="35"/>
  <c r="B17" i="35"/>
  <c r="C17" i="35"/>
  <c r="D17" i="35"/>
  <c r="E17" i="35"/>
  <c r="E4" i="35"/>
  <c r="D4" i="35"/>
  <c r="C4" i="35"/>
  <c r="B4" i="35"/>
  <c r="G23" i="22" l="1"/>
  <c r="H23" i="22"/>
  <c r="G24" i="22"/>
  <c r="H24" i="22"/>
  <c r="G25" i="22"/>
  <c r="H25" i="22"/>
  <c r="G26" i="22"/>
  <c r="H26" i="22"/>
  <c r="X24" i="22" l="1"/>
  <c r="W24" i="22"/>
  <c r="S26" i="22"/>
  <c r="L26" i="22"/>
  <c r="R26" i="22"/>
  <c r="K26" i="22"/>
  <c r="S25" i="22"/>
  <c r="K25" i="22"/>
  <c r="R25" i="22"/>
  <c r="L25" i="22"/>
  <c r="R23" i="22"/>
  <c r="S23" i="22"/>
  <c r="K23" i="22"/>
  <c r="L23" i="22"/>
  <c r="L24" i="22"/>
  <c r="R24" i="22"/>
  <c r="S24" i="22"/>
  <c r="K24" i="22"/>
  <c r="W26" i="22"/>
  <c r="X26" i="22"/>
  <c r="W25" i="22"/>
  <c r="X25" i="22"/>
  <c r="W23" i="22"/>
  <c r="X23" i="22"/>
  <c r="H22" i="22"/>
  <c r="G22" i="22"/>
  <c r="H21" i="22"/>
  <c r="G21" i="22"/>
  <c r="H20" i="22"/>
  <c r="G20" i="22"/>
  <c r="H19" i="22"/>
  <c r="G19" i="22"/>
  <c r="H18" i="22"/>
  <c r="G18" i="22"/>
  <c r="H17" i="22"/>
  <c r="G17" i="22"/>
  <c r="H16" i="22"/>
  <c r="G16" i="22"/>
  <c r="H15" i="22"/>
  <c r="G15" i="22"/>
  <c r="H14" i="22"/>
  <c r="G14" i="22"/>
  <c r="H13" i="22"/>
  <c r="G13" i="22"/>
  <c r="H12" i="22"/>
  <c r="G12" i="22"/>
  <c r="H11" i="22"/>
  <c r="G11" i="22"/>
  <c r="H10" i="22"/>
  <c r="G10" i="22"/>
  <c r="H9" i="22"/>
  <c r="G9" i="22"/>
  <c r="H8" i="22"/>
  <c r="G8" i="22"/>
  <c r="H7" i="22"/>
  <c r="G7" i="22"/>
  <c r="H6" i="22"/>
  <c r="G6" i="22"/>
  <c r="H5" i="22"/>
  <c r="G5" i="22"/>
  <c r="H4" i="22"/>
  <c r="G4" i="22"/>
  <c r="H3" i="22"/>
  <c r="G3" i="22"/>
  <c r="X6" i="22" l="1"/>
  <c r="W6" i="22"/>
  <c r="X10" i="22"/>
  <c r="W10" i="22"/>
  <c r="W12" i="22"/>
  <c r="X12" i="22"/>
  <c r="W14" i="22"/>
  <c r="X14" i="22"/>
  <c r="X17" i="22"/>
  <c r="W17" i="22"/>
  <c r="W19" i="22"/>
  <c r="X19" i="22"/>
  <c r="X21" i="22"/>
  <c r="W21" i="22"/>
  <c r="S3" i="22"/>
  <c r="K3" i="22"/>
  <c r="L3" i="22"/>
  <c r="R3" i="22"/>
  <c r="S5" i="22"/>
  <c r="K5" i="22"/>
  <c r="R5" i="22"/>
  <c r="L5" i="22"/>
  <c r="R7" i="22"/>
  <c r="S7" i="22"/>
  <c r="K7" i="22"/>
  <c r="L7" i="22"/>
  <c r="S9" i="22"/>
  <c r="K9" i="22"/>
  <c r="L9" i="22"/>
  <c r="R9" i="22"/>
  <c r="L11" i="22"/>
  <c r="R11" i="22"/>
  <c r="S11" i="22"/>
  <c r="K11" i="22"/>
  <c r="S13" i="22"/>
  <c r="L13" i="22"/>
  <c r="K13" i="22"/>
  <c r="R13" i="22"/>
  <c r="R15" i="22"/>
  <c r="S15" i="22"/>
  <c r="K15" i="22"/>
  <c r="L15" i="22"/>
  <c r="R18" i="22"/>
  <c r="S18" i="22"/>
  <c r="K18" i="22"/>
  <c r="L18" i="22"/>
  <c r="S20" i="22"/>
  <c r="K20" i="22"/>
  <c r="L20" i="22"/>
  <c r="R20" i="22"/>
  <c r="L22" i="22"/>
  <c r="R22" i="22"/>
  <c r="S22" i="22"/>
  <c r="K22" i="22"/>
  <c r="W4" i="22"/>
  <c r="X4" i="22"/>
  <c r="R6" i="22"/>
  <c r="S6" i="22"/>
  <c r="L6" i="22"/>
  <c r="K6" i="22"/>
  <c r="K8" i="22"/>
  <c r="L8" i="22"/>
  <c r="R8" i="22"/>
  <c r="S8" i="22"/>
  <c r="K10" i="22"/>
  <c r="S10" i="22"/>
  <c r="L10" i="22"/>
  <c r="R10" i="22"/>
  <c r="L12" i="22"/>
  <c r="R12" i="22"/>
  <c r="S12" i="22"/>
  <c r="K12" i="22"/>
  <c r="R14" i="22"/>
  <c r="S14" i="22"/>
  <c r="K14" i="22"/>
  <c r="L14" i="22"/>
  <c r="L16" i="22"/>
  <c r="R16" i="22"/>
  <c r="S16" i="22"/>
  <c r="K16" i="22"/>
  <c r="S17" i="22"/>
  <c r="L17" i="22"/>
  <c r="R17" i="22"/>
  <c r="K17" i="22"/>
  <c r="L19" i="22"/>
  <c r="R19" i="22"/>
  <c r="S19" i="22"/>
  <c r="K19" i="22"/>
  <c r="K21" i="22"/>
  <c r="S21" i="22"/>
  <c r="L21" i="22"/>
  <c r="R21" i="22"/>
  <c r="W8" i="22"/>
  <c r="X8" i="22"/>
  <c r="X16" i="22"/>
  <c r="W16" i="22"/>
  <c r="L4" i="22"/>
  <c r="R4" i="22"/>
  <c r="S4" i="22"/>
  <c r="K4" i="22"/>
  <c r="W3" i="22"/>
  <c r="X3" i="22"/>
  <c r="W5" i="22"/>
  <c r="X5" i="22"/>
  <c r="W7" i="22"/>
  <c r="X7" i="22"/>
  <c r="W9" i="22"/>
  <c r="X9" i="22"/>
  <c r="W11" i="22"/>
  <c r="X11" i="22"/>
  <c r="W13" i="22"/>
  <c r="X13" i="22"/>
  <c r="W15" i="22"/>
  <c r="X15" i="22"/>
  <c r="W18" i="22"/>
  <c r="X18" i="22"/>
  <c r="W20" i="22"/>
  <c r="X20" i="22"/>
  <c r="W22" i="22"/>
  <c r="X22" i="22"/>
  <c r="A26" i="11" l="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3" i="11"/>
  <c r="A121" i="10"/>
  <c r="A120" i="10"/>
  <c r="A119" i="10"/>
  <c r="A118" i="10"/>
  <c r="A117" i="10"/>
  <c r="A116" i="10"/>
  <c r="A115" i="10"/>
  <c r="A114" i="10"/>
  <c r="A113" i="10"/>
  <c r="A112" i="10"/>
  <c r="A111" i="10"/>
  <c r="A110" i="10"/>
  <c r="A109" i="10"/>
  <c r="A108" i="10"/>
  <c r="A107" i="10"/>
  <c r="A106" i="10"/>
  <c r="A105" i="10"/>
  <c r="A104" i="10"/>
  <c r="A103" i="10"/>
  <c r="A102" i="10"/>
  <c r="A101" i="10"/>
  <c r="A100" i="10"/>
  <c r="A99" i="10"/>
  <c r="A98" i="10"/>
  <c r="A97" i="10"/>
  <c r="A96" i="10"/>
  <c r="A95" i="10"/>
  <c r="A94" i="10"/>
  <c r="A93" i="10"/>
  <c r="A92" i="10"/>
  <c r="A91" i="10"/>
  <c r="A90" i="10"/>
  <c r="A89" i="10"/>
  <c r="A88" i="10"/>
  <c r="A87" i="10"/>
  <c r="A86" i="10"/>
  <c r="A85" i="10"/>
  <c r="A84" i="10"/>
  <c r="A83" i="10"/>
  <c r="A82" i="10"/>
  <c r="A81" i="10"/>
  <c r="A80" i="10"/>
  <c r="A79" i="10"/>
  <c r="A78" i="10"/>
  <c r="A77" i="10"/>
  <c r="A76" i="10"/>
  <c r="A75" i="10"/>
  <c r="A74" i="10"/>
  <c r="A73" i="10"/>
  <c r="A72" i="10"/>
  <c r="A71" i="10"/>
  <c r="A70" i="10"/>
  <c r="A69" i="10"/>
  <c r="A68" i="10"/>
  <c r="A67" i="10"/>
  <c r="A66" i="10"/>
  <c r="A65" i="10"/>
  <c r="A64" i="10"/>
  <c r="A63" i="10"/>
  <c r="A62" i="10"/>
  <c r="A61" i="10"/>
  <c r="A60" i="10"/>
  <c r="A59" i="10"/>
  <c r="A58" i="10"/>
  <c r="A57" i="10"/>
  <c r="A56" i="10"/>
  <c r="A55" i="10"/>
  <c r="A54" i="10"/>
  <c r="A53" i="10"/>
  <c r="A52" i="10"/>
  <c r="A51" i="10"/>
  <c r="A50" i="10"/>
  <c r="A49" i="10"/>
  <c r="A48" i="10"/>
  <c r="A47" i="10"/>
  <c r="A46" i="10"/>
  <c r="A45" i="10"/>
  <c r="A44" i="10"/>
  <c r="A43" i="10"/>
  <c r="A42" i="10"/>
  <c r="A41" i="10"/>
  <c r="A40" i="10"/>
  <c r="A39" i="10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A5" i="10"/>
  <c r="A4" i="10"/>
  <c r="A3" i="10"/>
  <c r="I6" i="31" l="1"/>
  <c r="I35" i="31"/>
  <c r="M12" i="31"/>
  <c r="I4" i="31"/>
  <c r="I17" i="31"/>
  <c r="I29" i="31"/>
  <c r="I45" i="31"/>
  <c r="M61" i="31"/>
  <c r="M5" i="31"/>
  <c r="M10" i="31"/>
  <c r="M26" i="31"/>
  <c r="M34" i="31"/>
  <c r="I42" i="31"/>
  <c r="I50" i="31"/>
  <c r="I58" i="31"/>
  <c r="I66" i="31"/>
  <c r="I74" i="31"/>
  <c r="M77" i="31"/>
  <c r="I85" i="31"/>
  <c r="I15" i="31"/>
  <c r="I47" i="31"/>
  <c r="I55" i="31"/>
  <c r="M63" i="31"/>
  <c r="M71" i="31"/>
  <c r="I82" i="31"/>
  <c r="I43" i="31"/>
  <c r="M28" i="31"/>
  <c r="M36" i="31"/>
  <c r="I44" i="31"/>
  <c r="I52" i="31"/>
  <c r="I60" i="31"/>
  <c r="I68" i="31"/>
  <c r="I76" i="31"/>
  <c r="M79" i="31"/>
  <c r="I11" i="31"/>
  <c r="I39" i="31"/>
  <c r="M8" i="31"/>
  <c r="I13" i="31"/>
  <c r="I33" i="31"/>
  <c r="I49" i="31"/>
  <c r="M65" i="31"/>
  <c r="I73" i="31"/>
  <c r="I84" i="31"/>
  <c r="I79" i="31"/>
  <c r="M11" i="31"/>
  <c r="I8" i="31"/>
  <c r="M33" i="31"/>
  <c r="I65" i="31"/>
  <c r="I80" i="31"/>
  <c r="M6" i="31"/>
  <c r="M35" i="31"/>
  <c r="I12" i="31"/>
  <c r="M4" i="31"/>
  <c r="M29" i="31"/>
  <c r="M45" i="31"/>
  <c r="I61" i="31"/>
  <c r="I5" i="31"/>
  <c r="I10" i="31"/>
  <c r="I18" i="31"/>
  <c r="I26" i="31"/>
  <c r="I34" i="31"/>
  <c r="M42" i="31"/>
  <c r="M50" i="31"/>
  <c r="M58" i="31"/>
  <c r="M66" i="31"/>
  <c r="M74" i="31"/>
  <c r="I77" i="31"/>
  <c r="M85" i="31"/>
  <c r="M47" i="31"/>
  <c r="M55" i="31"/>
  <c r="I63" i="31"/>
  <c r="I71" i="31"/>
  <c r="M82" i="31"/>
  <c r="M43" i="31"/>
  <c r="I28" i="31"/>
  <c r="I36" i="31"/>
  <c r="M44" i="31"/>
  <c r="M52" i="31"/>
  <c r="M60" i="31"/>
  <c r="M68" i="31"/>
  <c r="M76" i="31"/>
  <c r="M39" i="31"/>
  <c r="M13" i="31"/>
  <c r="M49" i="31"/>
  <c r="M73" i="31"/>
  <c r="M84" i="31"/>
  <c r="I19" i="31"/>
  <c r="M7" i="31"/>
  <c r="M24" i="31"/>
  <c r="I9" i="31"/>
  <c r="I25" i="31"/>
  <c r="I37" i="31"/>
  <c r="I53" i="31"/>
  <c r="M22" i="31"/>
  <c r="M30" i="31"/>
  <c r="M38" i="31"/>
  <c r="I46" i="31"/>
  <c r="I54" i="31"/>
  <c r="I62" i="31"/>
  <c r="I70" i="31"/>
  <c r="M81" i="31"/>
  <c r="I31" i="31"/>
  <c r="I51" i="31"/>
  <c r="M59" i="31"/>
  <c r="M67" i="31"/>
  <c r="I75" i="31"/>
  <c r="I78" i="31"/>
  <c r="I86" i="31"/>
  <c r="I27" i="31"/>
  <c r="M32" i="31"/>
  <c r="I40" i="31"/>
  <c r="I48" i="31"/>
  <c r="I56" i="31"/>
  <c r="I64" i="31"/>
  <c r="I72" i="31"/>
  <c r="M83" i="31"/>
  <c r="I23" i="31"/>
  <c r="M3" i="31"/>
  <c r="M20" i="31"/>
  <c r="I21" i="31"/>
  <c r="I41" i="31"/>
  <c r="M57" i="31"/>
  <c r="M69" i="31"/>
  <c r="M19" i="31"/>
  <c r="I7" i="31"/>
  <c r="I24" i="31"/>
  <c r="M9" i="31"/>
  <c r="M25" i="31"/>
  <c r="M37" i="31"/>
  <c r="M53" i="31"/>
  <c r="I14" i="31"/>
  <c r="I22" i="31"/>
  <c r="I30" i="31"/>
  <c r="I38" i="31"/>
  <c r="M46" i="31"/>
  <c r="M54" i="31"/>
  <c r="M62" i="31"/>
  <c r="M70" i="31"/>
  <c r="I81" i="31"/>
  <c r="M31" i="31"/>
  <c r="M51" i="31"/>
  <c r="I59" i="31"/>
  <c r="I67" i="31"/>
  <c r="M75" i="31"/>
  <c r="M78" i="31"/>
  <c r="M86" i="31"/>
  <c r="M27" i="31"/>
  <c r="I16" i="31"/>
  <c r="I32" i="31"/>
  <c r="M40" i="31"/>
  <c r="M48" i="31"/>
  <c r="M56" i="31"/>
  <c r="M64" i="31"/>
  <c r="M72" i="31"/>
  <c r="I83" i="31"/>
  <c r="M23" i="31"/>
  <c r="I3" i="31"/>
  <c r="I20" i="31"/>
  <c r="M21" i="31"/>
  <c r="M41" i="31"/>
  <c r="I57" i="31"/>
  <c r="I69" i="31"/>
  <c r="M80" i="31"/>
  <c r="P24" i="22"/>
  <c r="P26" i="22"/>
  <c r="P25" i="22"/>
  <c r="I23" i="22"/>
  <c r="I24" i="22"/>
  <c r="I26" i="22"/>
  <c r="I25" i="22"/>
  <c r="P23" i="22"/>
  <c r="P8" i="22"/>
  <c r="I16" i="22"/>
  <c r="P3" i="22"/>
  <c r="P5" i="22"/>
  <c r="I7" i="22"/>
  <c r="P9" i="22"/>
  <c r="I11" i="22"/>
  <c r="P13" i="22"/>
  <c r="I15" i="22"/>
  <c r="P20" i="22"/>
  <c r="I22" i="22"/>
  <c r="P15" i="22"/>
  <c r="I20" i="22"/>
  <c r="P6" i="22"/>
  <c r="P10" i="22"/>
  <c r="P12" i="22"/>
  <c r="P14" i="22"/>
  <c r="P17" i="22"/>
  <c r="I19" i="22"/>
  <c r="P21" i="22"/>
  <c r="P4" i="22"/>
  <c r="I3" i="22"/>
  <c r="N3" i="22" s="1"/>
  <c r="I5" i="22"/>
  <c r="P7" i="22"/>
  <c r="I9" i="22"/>
  <c r="P11" i="22"/>
  <c r="I13" i="22"/>
  <c r="P18" i="22"/>
  <c r="I6" i="22"/>
  <c r="I10" i="22"/>
  <c r="I12" i="22"/>
  <c r="I14" i="22"/>
  <c r="I17" i="22"/>
  <c r="P19" i="22"/>
  <c r="I21" i="22"/>
  <c r="I4" i="22"/>
  <c r="I8" i="22"/>
  <c r="P16" i="22"/>
  <c r="I18" i="22"/>
  <c r="P22" i="22"/>
  <c r="U87" i="31"/>
  <c r="T87" i="31"/>
  <c r="S87" i="31"/>
  <c r="O7" i="22" l="1"/>
  <c r="N7" i="22"/>
  <c r="AA7" i="22" s="1"/>
  <c r="O12" i="22"/>
  <c r="Z12" i="22" s="1"/>
  <c r="M12" i="22"/>
  <c r="Y12" i="22" s="1"/>
  <c r="N12" i="22"/>
  <c r="AA12" i="22" s="1"/>
  <c r="V7" i="22"/>
  <c r="AC7" i="22" s="1"/>
  <c r="T7" i="22"/>
  <c r="AB7" i="22" s="1"/>
  <c r="U7" i="22"/>
  <c r="AD7" i="22" s="1"/>
  <c r="U10" i="22"/>
  <c r="AD10" i="22" s="1"/>
  <c r="V10" i="22"/>
  <c r="AC10" i="22" s="1"/>
  <c r="T10" i="22"/>
  <c r="AB10" i="22" s="1"/>
  <c r="T20" i="22"/>
  <c r="AB20" i="22" s="1"/>
  <c r="V20" i="22"/>
  <c r="AC20" i="22" s="1"/>
  <c r="U20" i="22"/>
  <c r="AD20" i="22" s="1"/>
  <c r="V22" i="22"/>
  <c r="AC22" i="22" s="1"/>
  <c r="T22" i="22"/>
  <c r="AB22" i="22" s="1"/>
  <c r="U22" i="22"/>
  <c r="AD22" i="22" s="1"/>
  <c r="T16" i="22"/>
  <c r="AB16" i="22" s="1"/>
  <c r="U16" i="22"/>
  <c r="AD16" i="22" s="1"/>
  <c r="V16" i="22"/>
  <c r="AC16" i="22" s="1"/>
  <c r="M17" i="22"/>
  <c r="Y17" i="22" s="1"/>
  <c r="O17" i="22"/>
  <c r="Z17" i="22" s="1"/>
  <c r="N17" i="22"/>
  <c r="AA17" i="22" s="1"/>
  <c r="M6" i="22"/>
  <c r="Y6" i="22" s="1"/>
  <c r="N6" i="22"/>
  <c r="AA6" i="22" s="1"/>
  <c r="O6" i="22"/>
  <c r="Z6" i="22" s="1"/>
  <c r="V11" i="22"/>
  <c r="AC11" i="22" s="1"/>
  <c r="T11" i="22"/>
  <c r="AB11" i="22" s="1"/>
  <c r="U11" i="22"/>
  <c r="AD11" i="22" s="1"/>
  <c r="U14" i="22"/>
  <c r="AD14" i="22" s="1"/>
  <c r="V14" i="22"/>
  <c r="AC14" i="22" s="1"/>
  <c r="T14" i="22"/>
  <c r="AB14" i="22" s="1"/>
  <c r="V15" i="22"/>
  <c r="AC15" i="22" s="1"/>
  <c r="T15" i="22"/>
  <c r="AB15" i="22" s="1"/>
  <c r="U15" i="22"/>
  <c r="AD15" i="22" s="1"/>
  <c r="O15" i="22"/>
  <c r="Z15" i="22" s="1"/>
  <c r="M15" i="22"/>
  <c r="Y15" i="22" s="1"/>
  <c r="N15" i="22"/>
  <c r="AA15" i="22" s="1"/>
  <c r="M7" i="22"/>
  <c r="Y7" i="22" s="1"/>
  <c r="Z7" i="22"/>
  <c r="T8" i="22"/>
  <c r="AB8" i="22" s="1"/>
  <c r="U8" i="22"/>
  <c r="AD8" i="22" s="1"/>
  <c r="V8" i="22"/>
  <c r="AC8" i="22" s="1"/>
  <c r="M26" i="22"/>
  <c r="Y26" i="22" s="1"/>
  <c r="O26" i="22"/>
  <c r="Z26" i="22" s="1"/>
  <c r="N26" i="22"/>
  <c r="AA26" i="22" s="1"/>
  <c r="U26" i="22"/>
  <c r="AD26" i="22" s="1"/>
  <c r="V26" i="22"/>
  <c r="AC26" i="22" s="1"/>
  <c r="T26" i="22"/>
  <c r="AB26" i="22" s="1"/>
  <c r="J69" i="31"/>
  <c r="V69" i="31" s="1"/>
  <c r="K69" i="31"/>
  <c r="W69" i="31" s="1"/>
  <c r="L69" i="31"/>
  <c r="X69" i="31" s="1"/>
  <c r="N64" i="31"/>
  <c r="Y64" i="31" s="1"/>
  <c r="O64" i="31"/>
  <c r="Z64" i="31" s="1"/>
  <c r="P64" i="31"/>
  <c r="AA64" i="31" s="1"/>
  <c r="J32" i="31"/>
  <c r="V32" i="31" s="1"/>
  <c r="L32" i="31"/>
  <c r="X32" i="31" s="1"/>
  <c r="K32" i="31"/>
  <c r="W32" i="31" s="1"/>
  <c r="N78" i="31"/>
  <c r="Y78" i="31" s="1"/>
  <c r="O78" i="31"/>
  <c r="Z78" i="31" s="1"/>
  <c r="P78" i="31"/>
  <c r="AA78" i="31" s="1"/>
  <c r="O51" i="31"/>
  <c r="Z51" i="31" s="1"/>
  <c r="P51" i="31"/>
  <c r="AA51" i="31" s="1"/>
  <c r="N51" i="31"/>
  <c r="Y51" i="31" s="1"/>
  <c r="O46" i="31"/>
  <c r="Z46" i="31" s="1"/>
  <c r="P46" i="31"/>
  <c r="AA46" i="31" s="1"/>
  <c r="N46" i="31"/>
  <c r="Y46" i="31" s="1"/>
  <c r="P37" i="31"/>
  <c r="AA37" i="31" s="1"/>
  <c r="N37" i="31"/>
  <c r="Y37" i="31" s="1"/>
  <c r="O37" i="31"/>
  <c r="Z37" i="31" s="1"/>
  <c r="J7" i="31"/>
  <c r="V7" i="31" s="1"/>
  <c r="K7" i="31"/>
  <c r="W7" i="31" s="1"/>
  <c r="L7" i="31"/>
  <c r="X7" i="31" s="1"/>
  <c r="P69" i="31"/>
  <c r="AA69" i="31" s="1"/>
  <c r="O69" i="31"/>
  <c r="Z69" i="31" s="1"/>
  <c r="N69" i="31"/>
  <c r="Y69" i="31" s="1"/>
  <c r="J64" i="31"/>
  <c r="V64" i="31" s="1"/>
  <c r="L64" i="31"/>
  <c r="X64" i="31" s="1"/>
  <c r="K64" i="31"/>
  <c r="W64" i="31" s="1"/>
  <c r="P32" i="31"/>
  <c r="AA32" i="31" s="1"/>
  <c r="O32" i="31"/>
  <c r="Z32" i="31" s="1"/>
  <c r="N32" i="31"/>
  <c r="Y32" i="31" s="1"/>
  <c r="J78" i="31"/>
  <c r="V78" i="31" s="1"/>
  <c r="L78" i="31"/>
  <c r="X78" i="31" s="1"/>
  <c r="K78" i="31"/>
  <c r="W78" i="31" s="1"/>
  <c r="J51" i="31"/>
  <c r="V51" i="31" s="1"/>
  <c r="L51" i="31"/>
  <c r="X51" i="31" s="1"/>
  <c r="K51" i="31"/>
  <c r="W51" i="31" s="1"/>
  <c r="J46" i="31"/>
  <c r="V46" i="31" s="1"/>
  <c r="L46" i="31"/>
  <c r="X46" i="31" s="1"/>
  <c r="K46" i="31"/>
  <c r="W46" i="31" s="1"/>
  <c r="J37" i="31"/>
  <c r="V37" i="31" s="1"/>
  <c r="L37" i="31"/>
  <c r="X37" i="31" s="1"/>
  <c r="K37" i="31"/>
  <c r="W37" i="31" s="1"/>
  <c r="P7" i="31"/>
  <c r="AA7" i="31" s="1"/>
  <c r="O7" i="31"/>
  <c r="Z7" i="31" s="1"/>
  <c r="N7" i="31"/>
  <c r="Y7" i="31" s="1"/>
  <c r="O49" i="31"/>
  <c r="Z49" i="31" s="1"/>
  <c r="N49" i="31"/>
  <c r="Y49" i="31" s="1"/>
  <c r="P49" i="31"/>
  <c r="AA49" i="31" s="1"/>
  <c r="O76" i="31"/>
  <c r="Z76" i="31" s="1"/>
  <c r="N76" i="31"/>
  <c r="Y76" i="31" s="1"/>
  <c r="P76" i="31"/>
  <c r="AA76" i="31" s="1"/>
  <c r="O44" i="31"/>
  <c r="Z44" i="31" s="1"/>
  <c r="P44" i="31"/>
  <c r="AA44" i="31" s="1"/>
  <c r="N44" i="31"/>
  <c r="Y44" i="31" s="1"/>
  <c r="J63" i="31"/>
  <c r="V63" i="31" s="1"/>
  <c r="K63" i="31"/>
  <c r="W63" i="31" s="1"/>
  <c r="L63" i="31"/>
  <c r="X63" i="31" s="1"/>
  <c r="O85" i="31"/>
  <c r="Z85" i="31" s="1"/>
  <c r="N85" i="31"/>
  <c r="Y85" i="31" s="1"/>
  <c r="P85" i="31"/>
  <c r="AA85" i="31" s="1"/>
  <c r="P58" i="31"/>
  <c r="AA58" i="31" s="1"/>
  <c r="N58" i="31"/>
  <c r="Y58" i="31" s="1"/>
  <c r="O58" i="31"/>
  <c r="Z58" i="31" s="1"/>
  <c r="J26" i="31"/>
  <c r="V26" i="31" s="1"/>
  <c r="L26" i="31"/>
  <c r="X26" i="31" s="1"/>
  <c r="K26" i="31"/>
  <c r="W26" i="31" s="1"/>
  <c r="J61" i="31"/>
  <c r="V61" i="31" s="1"/>
  <c r="L61" i="31"/>
  <c r="X61" i="31" s="1"/>
  <c r="K61" i="31"/>
  <c r="W61" i="31" s="1"/>
  <c r="P4" i="31"/>
  <c r="AA4" i="31" s="1"/>
  <c r="N4" i="31"/>
  <c r="Y4" i="31" s="1"/>
  <c r="O4" i="31"/>
  <c r="Z4" i="31" s="1"/>
  <c r="P33" i="31"/>
  <c r="AA33" i="31" s="1"/>
  <c r="N33" i="31"/>
  <c r="Y33" i="31" s="1"/>
  <c r="O33" i="31"/>
  <c r="Z33" i="31" s="1"/>
  <c r="J79" i="31"/>
  <c r="V79" i="31" s="1"/>
  <c r="L79" i="31"/>
  <c r="X79" i="31" s="1"/>
  <c r="K79" i="31"/>
  <c r="W79" i="31" s="1"/>
  <c r="N65" i="31"/>
  <c r="Y65" i="31" s="1"/>
  <c r="P65" i="31"/>
  <c r="AA65" i="31" s="1"/>
  <c r="O65" i="31"/>
  <c r="Z65" i="31" s="1"/>
  <c r="J60" i="31"/>
  <c r="V60" i="31" s="1"/>
  <c r="L60" i="31"/>
  <c r="X60" i="31" s="1"/>
  <c r="K60" i="31"/>
  <c r="W60" i="31" s="1"/>
  <c r="P28" i="31"/>
  <c r="AA28" i="31" s="1"/>
  <c r="O28" i="31"/>
  <c r="Z28" i="31" s="1"/>
  <c r="N28" i="31"/>
  <c r="Y28" i="31" s="1"/>
  <c r="J47" i="31"/>
  <c r="V47" i="31" s="1"/>
  <c r="L47" i="31"/>
  <c r="X47" i="31" s="1"/>
  <c r="K47" i="31"/>
  <c r="W47" i="31" s="1"/>
  <c r="J74" i="31"/>
  <c r="V74" i="31" s="1"/>
  <c r="K74" i="31"/>
  <c r="W74" i="31" s="1"/>
  <c r="L74" i="31"/>
  <c r="X74" i="31" s="1"/>
  <c r="J42" i="31"/>
  <c r="V42" i="31" s="1"/>
  <c r="L42" i="31"/>
  <c r="X42" i="31" s="1"/>
  <c r="K42" i="31"/>
  <c r="W42" i="31" s="1"/>
  <c r="J29" i="31"/>
  <c r="V29" i="31" s="1"/>
  <c r="K29" i="31"/>
  <c r="W29" i="31" s="1"/>
  <c r="L29" i="31"/>
  <c r="X29" i="31" s="1"/>
  <c r="J35" i="31"/>
  <c r="V35" i="31" s="1"/>
  <c r="L35" i="31"/>
  <c r="X35" i="31" s="1"/>
  <c r="K35" i="31"/>
  <c r="W35" i="31" s="1"/>
  <c r="M21" i="22"/>
  <c r="Y21" i="22" s="1"/>
  <c r="N21" i="22"/>
  <c r="AA21" i="22" s="1"/>
  <c r="O21" i="22"/>
  <c r="Z21" i="22" s="1"/>
  <c r="T4" i="22"/>
  <c r="AB4" i="22" s="1"/>
  <c r="U4" i="22"/>
  <c r="AD4" i="22" s="1"/>
  <c r="V4" i="22"/>
  <c r="AC4" i="22" s="1"/>
  <c r="O8" i="22"/>
  <c r="Z8" i="22" s="1"/>
  <c r="N8" i="22"/>
  <c r="AA8" i="22" s="1"/>
  <c r="M8" i="22"/>
  <c r="Y8" i="22" s="1"/>
  <c r="M14" i="22"/>
  <c r="Y14" i="22" s="1"/>
  <c r="O14" i="22"/>
  <c r="Z14" i="22" s="1"/>
  <c r="N14" i="22"/>
  <c r="AA14" i="22" s="1"/>
  <c r="M9" i="22"/>
  <c r="Y9" i="22" s="1"/>
  <c r="N9" i="22"/>
  <c r="AA9" i="22" s="1"/>
  <c r="O9" i="22"/>
  <c r="Z9" i="22" s="1"/>
  <c r="M3" i="22"/>
  <c r="Y3" i="22" s="1"/>
  <c r="AA3" i="22"/>
  <c r="O3" i="22"/>
  <c r="Z3" i="22" s="1"/>
  <c r="U21" i="22"/>
  <c r="AD21" i="22" s="1"/>
  <c r="V21" i="22"/>
  <c r="AC21" i="22" s="1"/>
  <c r="T21" i="22"/>
  <c r="AB21" i="22" s="1"/>
  <c r="T12" i="22"/>
  <c r="AB12" i="22" s="1"/>
  <c r="U12" i="22"/>
  <c r="AD12" i="22" s="1"/>
  <c r="V12" i="22"/>
  <c r="AC12" i="22" s="1"/>
  <c r="N22" i="22"/>
  <c r="AA22" i="22" s="1"/>
  <c r="O22" i="22"/>
  <c r="Z22" i="22" s="1"/>
  <c r="M22" i="22"/>
  <c r="Y22" i="22" s="1"/>
  <c r="T13" i="22"/>
  <c r="AB13" i="22" s="1"/>
  <c r="U13" i="22"/>
  <c r="AD13" i="22" s="1"/>
  <c r="V13" i="22"/>
  <c r="AC13" i="22" s="1"/>
  <c r="T5" i="22"/>
  <c r="AB5" i="22" s="1"/>
  <c r="U5" i="22"/>
  <c r="AD5" i="22" s="1"/>
  <c r="V5" i="22"/>
  <c r="AC5" i="22" s="1"/>
  <c r="N24" i="22"/>
  <c r="AA24" i="22" s="1"/>
  <c r="O24" i="22"/>
  <c r="Z24" i="22" s="1"/>
  <c r="M24" i="22"/>
  <c r="Y24" i="22" s="1"/>
  <c r="T24" i="22"/>
  <c r="AB24" i="22" s="1"/>
  <c r="U24" i="22"/>
  <c r="AD24" i="22" s="1"/>
  <c r="V24" i="22"/>
  <c r="AC24" i="22" s="1"/>
  <c r="J57" i="31"/>
  <c r="V57" i="31" s="1"/>
  <c r="L57" i="31"/>
  <c r="X57" i="31" s="1"/>
  <c r="K57" i="31"/>
  <c r="W57" i="31" s="1"/>
  <c r="J20" i="31"/>
  <c r="V20" i="31" s="1"/>
  <c r="L20" i="31"/>
  <c r="X20" i="31" s="1"/>
  <c r="K20" i="31"/>
  <c r="W20" i="31" s="1"/>
  <c r="J83" i="31"/>
  <c r="V83" i="31" s="1"/>
  <c r="L83" i="31"/>
  <c r="X83" i="31" s="1"/>
  <c r="K83" i="31"/>
  <c r="W83" i="31" s="1"/>
  <c r="P56" i="31"/>
  <c r="AA56" i="31" s="1"/>
  <c r="O56" i="31"/>
  <c r="Z56" i="31" s="1"/>
  <c r="N56" i="31"/>
  <c r="Y56" i="31" s="1"/>
  <c r="N75" i="31"/>
  <c r="Y75" i="31" s="1"/>
  <c r="P75" i="31"/>
  <c r="AA75" i="31" s="1"/>
  <c r="O75" i="31"/>
  <c r="Z75" i="31" s="1"/>
  <c r="P31" i="31"/>
  <c r="AA31" i="31" s="1"/>
  <c r="O31" i="31"/>
  <c r="Z31" i="31" s="1"/>
  <c r="N31" i="31"/>
  <c r="Y31" i="31" s="1"/>
  <c r="P70" i="31"/>
  <c r="AA70" i="31" s="1"/>
  <c r="N70" i="31"/>
  <c r="Y70" i="31" s="1"/>
  <c r="O70" i="31"/>
  <c r="Z70" i="31" s="1"/>
  <c r="J38" i="31"/>
  <c r="V38" i="31" s="1"/>
  <c r="L38" i="31"/>
  <c r="X38" i="31" s="1"/>
  <c r="K38" i="31"/>
  <c r="W38" i="31" s="1"/>
  <c r="N25" i="31"/>
  <c r="Y25" i="31" s="1"/>
  <c r="P25" i="31"/>
  <c r="AA25" i="31" s="1"/>
  <c r="O25" i="31"/>
  <c r="Z25" i="31" s="1"/>
  <c r="P57" i="31"/>
  <c r="AA57" i="31" s="1"/>
  <c r="O57" i="31"/>
  <c r="Z57" i="31" s="1"/>
  <c r="N57" i="31"/>
  <c r="Y57" i="31" s="1"/>
  <c r="O20" i="31"/>
  <c r="Z20" i="31" s="1"/>
  <c r="P20" i="31"/>
  <c r="AA20" i="31" s="1"/>
  <c r="N20" i="31"/>
  <c r="Y20" i="31" s="1"/>
  <c r="P83" i="31"/>
  <c r="AA83" i="31" s="1"/>
  <c r="N83" i="31"/>
  <c r="Y83" i="31" s="1"/>
  <c r="O83" i="31"/>
  <c r="Z83" i="31" s="1"/>
  <c r="J56" i="31"/>
  <c r="V56" i="31" s="1"/>
  <c r="L56" i="31"/>
  <c r="X56" i="31" s="1"/>
  <c r="K56" i="31"/>
  <c r="W56" i="31" s="1"/>
  <c r="J75" i="31"/>
  <c r="V75" i="31" s="1"/>
  <c r="L75" i="31"/>
  <c r="X75" i="31" s="1"/>
  <c r="K75" i="31"/>
  <c r="W75" i="31" s="1"/>
  <c r="J31" i="31"/>
  <c r="V31" i="31" s="1"/>
  <c r="K31" i="31"/>
  <c r="W31" i="31" s="1"/>
  <c r="L31" i="31"/>
  <c r="X31" i="31" s="1"/>
  <c r="J70" i="31"/>
  <c r="V70" i="31" s="1"/>
  <c r="K70" i="31"/>
  <c r="W70" i="31" s="1"/>
  <c r="L70" i="31"/>
  <c r="X70" i="31" s="1"/>
  <c r="O38" i="31"/>
  <c r="Z38" i="31" s="1"/>
  <c r="P38" i="31"/>
  <c r="AA38" i="31" s="1"/>
  <c r="N38" i="31"/>
  <c r="Y38" i="31" s="1"/>
  <c r="J25" i="31"/>
  <c r="V25" i="31" s="1"/>
  <c r="L25" i="31"/>
  <c r="X25" i="31" s="1"/>
  <c r="K25" i="31"/>
  <c r="W25" i="31" s="1"/>
  <c r="O68" i="31"/>
  <c r="Z68" i="31" s="1"/>
  <c r="P68" i="31"/>
  <c r="AA68" i="31" s="1"/>
  <c r="N68" i="31"/>
  <c r="Y68" i="31" s="1"/>
  <c r="J36" i="31"/>
  <c r="V36" i="31" s="1"/>
  <c r="K36" i="31"/>
  <c r="W36" i="31" s="1"/>
  <c r="L36" i="31"/>
  <c r="X36" i="31" s="1"/>
  <c r="O82" i="31"/>
  <c r="Z82" i="31" s="1"/>
  <c r="N82" i="31"/>
  <c r="Y82" i="31" s="1"/>
  <c r="P82" i="31"/>
  <c r="AA82" i="31" s="1"/>
  <c r="N55" i="31"/>
  <c r="Y55" i="31" s="1"/>
  <c r="P55" i="31"/>
  <c r="AA55" i="31" s="1"/>
  <c r="O55" i="31"/>
  <c r="Z55" i="31" s="1"/>
  <c r="J77" i="31"/>
  <c r="V77" i="31" s="1"/>
  <c r="L77" i="31"/>
  <c r="X77" i="31" s="1"/>
  <c r="K77" i="31"/>
  <c r="W77" i="31" s="1"/>
  <c r="N50" i="31"/>
  <c r="Y50" i="31" s="1"/>
  <c r="O50" i="31"/>
  <c r="Z50" i="31" s="1"/>
  <c r="P50" i="31"/>
  <c r="AA50" i="31" s="1"/>
  <c r="P45" i="31"/>
  <c r="AA45" i="31" s="1"/>
  <c r="O45" i="31"/>
  <c r="Z45" i="31" s="1"/>
  <c r="N45" i="31"/>
  <c r="Y45" i="31" s="1"/>
  <c r="J12" i="31"/>
  <c r="K12" i="31"/>
  <c r="L12" i="31"/>
  <c r="J80" i="31"/>
  <c r="V80" i="31" s="1"/>
  <c r="L80" i="31"/>
  <c r="X80" i="31" s="1"/>
  <c r="K80" i="31"/>
  <c r="W80" i="31" s="1"/>
  <c r="J84" i="31"/>
  <c r="V84" i="31" s="1"/>
  <c r="L84" i="31"/>
  <c r="X84" i="31" s="1"/>
  <c r="K84" i="31"/>
  <c r="W84" i="31" s="1"/>
  <c r="J49" i="31"/>
  <c r="V49" i="31" s="1"/>
  <c r="K49" i="31"/>
  <c r="W49" i="31" s="1"/>
  <c r="L49" i="31"/>
  <c r="X49" i="31" s="1"/>
  <c r="O8" i="31"/>
  <c r="Z8" i="31" s="1"/>
  <c r="N8" i="31"/>
  <c r="Y8" i="31" s="1"/>
  <c r="P8" i="31"/>
  <c r="AA8" i="31" s="1"/>
  <c r="N79" i="31"/>
  <c r="Y79" i="31" s="1"/>
  <c r="O79" i="31"/>
  <c r="Z79" i="31" s="1"/>
  <c r="P79" i="31"/>
  <c r="AA79" i="31" s="1"/>
  <c r="J52" i="31"/>
  <c r="V52" i="31" s="1"/>
  <c r="L52" i="31"/>
  <c r="X52" i="31" s="1"/>
  <c r="K52" i="31"/>
  <c r="W52" i="31" s="1"/>
  <c r="J43" i="31"/>
  <c r="V43" i="31" s="1"/>
  <c r="L43" i="31"/>
  <c r="X43" i="31" s="1"/>
  <c r="K43" i="31"/>
  <c r="W43" i="31" s="1"/>
  <c r="O71" i="31"/>
  <c r="Z71" i="31" s="1"/>
  <c r="N71" i="31"/>
  <c r="Y71" i="31" s="1"/>
  <c r="P71" i="31"/>
  <c r="AA71" i="31" s="1"/>
  <c r="J66" i="31"/>
  <c r="V66" i="31" s="1"/>
  <c r="K66" i="31"/>
  <c r="W66" i="31" s="1"/>
  <c r="L66" i="31"/>
  <c r="X66" i="31" s="1"/>
  <c r="P34" i="31"/>
  <c r="AA34" i="31" s="1"/>
  <c r="O34" i="31"/>
  <c r="Z34" i="31" s="1"/>
  <c r="N34" i="31"/>
  <c r="Y34" i="31" s="1"/>
  <c r="N5" i="31"/>
  <c r="Y5" i="31" s="1"/>
  <c r="O5" i="31"/>
  <c r="Z5" i="31" s="1"/>
  <c r="P5" i="31"/>
  <c r="AA5" i="31" s="1"/>
  <c r="J6" i="31"/>
  <c r="V6" i="31" s="1"/>
  <c r="L6" i="31"/>
  <c r="X6" i="31" s="1"/>
  <c r="K6" i="31"/>
  <c r="W6" i="31" s="1"/>
  <c r="V23" i="22"/>
  <c r="AC23" i="22" s="1"/>
  <c r="T23" i="22"/>
  <c r="AB23" i="22" s="1"/>
  <c r="U23" i="22"/>
  <c r="AD23" i="22" s="1"/>
  <c r="M23" i="22"/>
  <c r="Y23" i="22" s="1"/>
  <c r="N23" i="22"/>
  <c r="AA23" i="22" s="1"/>
  <c r="O23" i="22"/>
  <c r="Z23" i="22" s="1"/>
  <c r="P80" i="31"/>
  <c r="AA80" i="31" s="1"/>
  <c r="N80" i="31"/>
  <c r="Y80" i="31" s="1"/>
  <c r="O80" i="31"/>
  <c r="Z80" i="31" s="1"/>
  <c r="P41" i="31"/>
  <c r="AA41" i="31" s="1"/>
  <c r="N41" i="31"/>
  <c r="Y41" i="31" s="1"/>
  <c r="O41" i="31"/>
  <c r="Z41" i="31" s="1"/>
  <c r="J3" i="31"/>
  <c r="V3" i="31" s="1"/>
  <c r="L3" i="31"/>
  <c r="X3" i="31" s="1"/>
  <c r="K3" i="31"/>
  <c r="W3" i="31" s="1"/>
  <c r="O48" i="31"/>
  <c r="Z48" i="31" s="1"/>
  <c r="N48" i="31"/>
  <c r="Y48" i="31" s="1"/>
  <c r="P48" i="31"/>
  <c r="AA48" i="31" s="1"/>
  <c r="N27" i="31"/>
  <c r="Y27" i="31" s="1"/>
  <c r="P27" i="31"/>
  <c r="AA27" i="31" s="1"/>
  <c r="O27" i="31"/>
  <c r="Z27" i="31" s="1"/>
  <c r="J67" i="31"/>
  <c r="V67" i="31" s="1"/>
  <c r="L67" i="31"/>
  <c r="X67" i="31" s="1"/>
  <c r="K67" i="31"/>
  <c r="W67" i="31" s="1"/>
  <c r="O62" i="31"/>
  <c r="Z62" i="31" s="1"/>
  <c r="N62" i="31"/>
  <c r="Y62" i="31" s="1"/>
  <c r="P62" i="31"/>
  <c r="AA62" i="31" s="1"/>
  <c r="J30" i="31"/>
  <c r="V30" i="31" s="1"/>
  <c r="L30" i="31"/>
  <c r="X30" i="31" s="1"/>
  <c r="K30" i="31"/>
  <c r="W30" i="31" s="1"/>
  <c r="N9" i="31"/>
  <c r="Y9" i="31" s="1"/>
  <c r="P9" i="31"/>
  <c r="AA9" i="31" s="1"/>
  <c r="O9" i="31"/>
  <c r="Z9" i="31" s="1"/>
  <c r="J41" i="31"/>
  <c r="V41" i="31" s="1"/>
  <c r="L41" i="31"/>
  <c r="X41" i="31" s="1"/>
  <c r="K41" i="31"/>
  <c r="W41" i="31" s="1"/>
  <c r="P3" i="31"/>
  <c r="AA3" i="31" s="1"/>
  <c r="N3" i="31"/>
  <c r="Y3" i="31" s="1"/>
  <c r="O3" i="31"/>
  <c r="Z3" i="31" s="1"/>
  <c r="J48" i="31"/>
  <c r="V48" i="31" s="1"/>
  <c r="L48" i="31"/>
  <c r="X48" i="31" s="1"/>
  <c r="K48" i="31"/>
  <c r="W48" i="31" s="1"/>
  <c r="J27" i="31"/>
  <c r="V27" i="31" s="1"/>
  <c r="L27" i="31"/>
  <c r="X27" i="31" s="1"/>
  <c r="K27" i="31"/>
  <c r="W27" i="31" s="1"/>
  <c r="O67" i="31"/>
  <c r="Z67" i="31" s="1"/>
  <c r="N67" i="31"/>
  <c r="Y67" i="31" s="1"/>
  <c r="P67" i="31"/>
  <c r="AA67" i="31" s="1"/>
  <c r="J62" i="31"/>
  <c r="V62" i="31" s="1"/>
  <c r="L62" i="31"/>
  <c r="X62" i="31" s="1"/>
  <c r="K62" i="31"/>
  <c r="W62" i="31" s="1"/>
  <c r="P30" i="31"/>
  <c r="AA30" i="31" s="1"/>
  <c r="N30" i="31"/>
  <c r="Y30" i="31" s="1"/>
  <c r="O30" i="31"/>
  <c r="Z30" i="31" s="1"/>
  <c r="J9" i="31"/>
  <c r="V9" i="31" s="1"/>
  <c r="K9" i="31"/>
  <c r="W9" i="31" s="1"/>
  <c r="L9" i="31"/>
  <c r="X9" i="31" s="1"/>
  <c r="P84" i="31"/>
  <c r="AA84" i="31" s="1"/>
  <c r="O84" i="31"/>
  <c r="Z84" i="31" s="1"/>
  <c r="N84" i="31"/>
  <c r="Y84" i="31" s="1"/>
  <c r="N39" i="31"/>
  <c r="Y39" i="31" s="1"/>
  <c r="O39" i="31"/>
  <c r="Z39" i="31" s="1"/>
  <c r="P39" i="31"/>
  <c r="AA39" i="31" s="1"/>
  <c r="N60" i="31"/>
  <c r="Y60" i="31" s="1"/>
  <c r="P60" i="31"/>
  <c r="AA60" i="31" s="1"/>
  <c r="O60" i="31"/>
  <c r="Z60" i="31" s="1"/>
  <c r="J28" i="31"/>
  <c r="V28" i="31" s="1"/>
  <c r="K28" i="31"/>
  <c r="W28" i="31" s="1"/>
  <c r="L28" i="31"/>
  <c r="X28" i="31" s="1"/>
  <c r="N47" i="31"/>
  <c r="Y47" i="31" s="1"/>
  <c r="P47" i="31"/>
  <c r="AA47" i="31" s="1"/>
  <c r="O47" i="31"/>
  <c r="Z47" i="31" s="1"/>
  <c r="N74" i="31"/>
  <c r="Y74" i="31" s="1"/>
  <c r="P74" i="31"/>
  <c r="AA74" i="31" s="1"/>
  <c r="O74" i="31"/>
  <c r="Z74" i="31" s="1"/>
  <c r="N42" i="31"/>
  <c r="Y42" i="31" s="1"/>
  <c r="O42" i="31"/>
  <c r="Z42" i="31" s="1"/>
  <c r="P42" i="31"/>
  <c r="AA42" i="31" s="1"/>
  <c r="O29" i="31"/>
  <c r="Z29" i="31" s="1"/>
  <c r="P29" i="31"/>
  <c r="AA29" i="31" s="1"/>
  <c r="N29" i="31"/>
  <c r="Y29" i="31" s="1"/>
  <c r="N35" i="31"/>
  <c r="Y35" i="31" s="1"/>
  <c r="P35" i="31"/>
  <c r="AA35" i="31" s="1"/>
  <c r="O35" i="31"/>
  <c r="Z35" i="31" s="1"/>
  <c r="J8" i="31"/>
  <c r="V8" i="31" s="1"/>
  <c r="K8" i="31"/>
  <c r="W8" i="31" s="1"/>
  <c r="L8" i="31"/>
  <c r="X8" i="31" s="1"/>
  <c r="J33" i="31"/>
  <c r="V33" i="31" s="1"/>
  <c r="K33" i="31"/>
  <c r="W33" i="31" s="1"/>
  <c r="L33" i="31"/>
  <c r="X33" i="31" s="1"/>
  <c r="J39" i="31"/>
  <c r="V39" i="31" s="1"/>
  <c r="K39" i="31"/>
  <c r="W39" i="31" s="1"/>
  <c r="L39" i="31"/>
  <c r="X39" i="31" s="1"/>
  <c r="J76" i="31"/>
  <c r="V76" i="31" s="1"/>
  <c r="L76" i="31"/>
  <c r="X76" i="31" s="1"/>
  <c r="K76" i="31"/>
  <c r="W76" i="31" s="1"/>
  <c r="J44" i="31"/>
  <c r="V44" i="31" s="1"/>
  <c r="K44" i="31"/>
  <c r="W44" i="31" s="1"/>
  <c r="L44" i="31"/>
  <c r="X44" i="31" s="1"/>
  <c r="P63" i="31"/>
  <c r="AA63" i="31" s="1"/>
  <c r="N63" i="31"/>
  <c r="Y63" i="31" s="1"/>
  <c r="O63" i="31"/>
  <c r="Z63" i="31" s="1"/>
  <c r="J85" i="31"/>
  <c r="V85" i="31" s="1"/>
  <c r="L85" i="31"/>
  <c r="X85" i="31" s="1"/>
  <c r="K85" i="31"/>
  <c r="W85" i="31" s="1"/>
  <c r="J58" i="31"/>
  <c r="V58" i="31" s="1"/>
  <c r="L58" i="31"/>
  <c r="X58" i="31" s="1"/>
  <c r="K58" i="31"/>
  <c r="W58" i="31" s="1"/>
  <c r="O26" i="31"/>
  <c r="Z26" i="31" s="1"/>
  <c r="P26" i="31"/>
  <c r="AA26" i="31" s="1"/>
  <c r="N26" i="31"/>
  <c r="Y26" i="31" s="1"/>
  <c r="P61" i="31"/>
  <c r="AA61" i="31" s="1"/>
  <c r="N61" i="31"/>
  <c r="Y61" i="31" s="1"/>
  <c r="O61" i="31"/>
  <c r="Z61" i="31" s="1"/>
  <c r="J4" i="31"/>
  <c r="V4" i="31" s="1"/>
  <c r="L4" i="31"/>
  <c r="X4" i="31" s="1"/>
  <c r="K4" i="31"/>
  <c r="W4" i="31" s="1"/>
  <c r="V18" i="22"/>
  <c r="AC18" i="22" s="1"/>
  <c r="T18" i="22"/>
  <c r="AB18" i="22" s="1"/>
  <c r="U18" i="22"/>
  <c r="AD18" i="22" s="1"/>
  <c r="O19" i="22"/>
  <c r="Z19" i="22" s="1"/>
  <c r="M19" i="22"/>
  <c r="Y19" i="22" s="1"/>
  <c r="N19" i="22"/>
  <c r="AA19" i="22" s="1"/>
  <c r="O11" i="22"/>
  <c r="Z11" i="22" s="1"/>
  <c r="M11" i="22"/>
  <c r="Y11" i="22" s="1"/>
  <c r="N11" i="22"/>
  <c r="AA11" i="22" s="1"/>
  <c r="T3" i="22"/>
  <c r="AB3" i="22" s="1"/>
  <c r="U3" i="22"/>
  <c r="AD3" i="22" s="1"/>
  <c r="V3" i="22"/>
  <c r="AC3" i="22" s="1"/>
  <c r="O18" i="22"/>
  <c r="Z18" i="22" s="1"/>
  <c r="M18" i="22"/>
  <c r="Y18" i="22" s="1"/>
  <c r="N18" i="22"/>
  <c r="AA18" i="22" s="1"/>
  <c r="O4" i="22"/>
  <c r="Z4" i="22" s="1"/>
  <c r="M4" i="22"/>
  <c r="Y4" i="22" s="1"/>
  <c r="N4" i="22"/>
  <c r="AA4" i="22" s="1"/>
  <c r="T19" i="22"/>
  <c r="AB19" i="22" s="1"/>
  <c r="U19" i="22"/>
  <c r="AD19" i="22" s="1"/>
  <c r="V19" i="22"/>
  <c r="AC19" i="22" s="1"/>
  <c r="M10" i="22"/>
  <c r="Y10" i="22" s="1"/>
  <c r="O10" i="22"/>
  <c r="Z10" i="22" s="1"/>
  <c r="N10" i="22"/>
  <c r="AA10" i="22" s="1"/>
  <c r="M13" i="22"/>
  <c r="Y13" i="22" s="1"/>
  <c r="O13" i="22"/>
  <c r="Z13" i="22" s="1"/>
  <c r="N13" i="22"/>
  <c r="AA13" i="22" s="1"/>
  <c r="M5" i="22"/>
  <c r="Y5" i="22" s="1"/>
  <c r="N5" i="22"/>
  <c r="AA5" i="22" s="1"/>
  <c r="O5" i="22"/>
  <c r="Z5" i="22" s="1"/>
  <c r="U17" i="22"/>
  <c r="AD17" i="22" s="1"/>
  <c r="V17" i="22"/>
  <c r="AC17" i="22" s="1"/>
  <c r="T17" i="22"/>
  <c r="AB17" i="22" s="1"/>
  <c r="U6" i="22"/>
  <c r="AD6" i="22" s="1"/>
  <c r="V6" i="22"/>
  <c r="AC6" i="22" s="1"/>
  <c r="T6" i="22"/>
  <c r="AB6" i="22" s="1"/>
  <c r="N20" i="22"/>
  <c r="AA20" i="22" s="1"/>
  <c r="M20" i="22"/>
  <c r="Y20" i="22" s="1"/>
  <c r="O20" i="22"/>
  <c r="Z20" i="22" s="1"/>
  <c r="T9" i="22"/>
  <c r="AB9" i="22" s="1"/>
  <c r="U9" i="22"/>
  <c r="AD9" i="22" s="1"/>
  <c r="V9" i="22"/>
  <c r="AC9" i="22" s="1"/>
  <c r="M16" i="22"/>
  <c r="Y16" i="22" s="1"/>
  <c r="N16" i="22"/>
  <c r="AA16" i="22" s="1"/>
  <c r="O16" i="22"/>
  <c r="Z16" i="22" s="1"/>
  <c r="M25" i="22"/>
  <c r="Y25" i="22" s="1"/>
  <c r="N25" i="22"/>
  <c r="AA25" i="22" s="1"/>
  <c r="O25" i="22"/>
  <c r="Z25" i="22" s="1"/>
  <c r="T25" i="22"/>
  <c r="AB25" i="22" s="1"/>
  <c r="V25" i="22"/>
  <c r="AC25" i="22" s="1"/>
  <c r="U25" i="22"/>
  <c r="AD25" i="22" s="1"/>
  <c r="N21" i="31"/>
  <c r="Y21" i="31" s="1"/>
  <c r="O21" i="31"/>
  <c r="Z21" i="31" s="1"/>
  <c r="P21" i="31"/>
  <c r="AA21" i="31" s="1"/>
  <c r="P23" i="31"/>
  <c r="AA23" i="31" s="1"/>
  <c r="N23" i="31"/>
  <c r="Y23" i="31" s="1"/>
  <c r="O23" i="31"/>
  <c r="Z23" i="31" s="1"/>
  <c r="O72" i="31"/>
  <c r="Z72" i="31" s="1"/>
  <c r="N72" i="31"/>
  <c r="Y72" i="31" s="1"/>
  <c r="P72" i="31"/>
  <c r="AA72" i="31" s="1"/>
  <c r="N40" i="31"/>
  <c r="Y40" i="31" s="1"/>
  <c r="O40" i="31"/>
  <c r="Z40" i="31" s="1"/>
  <c r="P40" i="31"/>
  <c r="AA40" i="31" s="1"/>
  <c r="O86" i="31"/>
  <c r="Z86" i="31" s="1"/>
  <c r="N86" i="31"/>
  <c r="Y86" i="31" s="1"/>
  <c r="P86" i="31"/>
  <c r="AA86" i="31" s="1"/>
  <c r="J59" i="31"/>
  <c r="V59" i="31" s="1"/>
  <c r="L59" i="31"/>
  <c r="X59" i="31" s="1"/>
  <c r="K59" i="31"/>
  <c r="W59" i="31" s="1"/>
  <c r="J81" i="31"/>
  <c r="V81" i="31" s="1"/>
  <c r="L81" i="31"/>
  <c r="X81" i="31" s="1"/>
  <c r="K81" i="31"/>
  <c r="W81" i="31" s="1"/>
  <c r="N54" i="31"/>
  <c r="Y54" i="31" s="1"/>
  <c r="O54" i="31"/>
  <c r="Z54" i="31" s="1"/>
  <c r="P54" i="31"/>
  <c r="AA54" i="31" s="1"/>
  <c r="J22" i="31"/>
  <c r="V22" i="31" s="1"/>
  <c r="K22" i="31"/>
  <c r="W22" i="31" s="1"/>
  <c r="L22" i="31"/>
  <c r="X22" i="31" s="1"/>
  <c r="P53" i="31"/>
  <c r="AA53" i="31" s="1"/>
  <c r="O53" i="31"/>
  <c r="Z53" i="31" s="1"/>
  <c r="N53" i="31"/>
  <c r="Y53" i="31" s="1"/>
  <c r="J24" i="31"/>
  <c r="V24" i="31" s="1"/>
  <c r="L24" i="31"/>
  <c r="X24" i="31" s="1"/>
  <c r="K24" i="31"/>
  <c r="W24" i="31" s="1"/>
  <c r="J21" i="31"/>
  <c r="V21" i="31" s="1"/>
  <c r="L21" i="31"/>
  <c r="X21" i="31" s="1"/>
  <c r="K21" i="31"/>
  <c r="W21" i="31" s="1"/>
  <c r="J23" i="31"/>
  <c r="V23" i="31" s="1"/>
  <c r="L23" i="31"/>
  <c r="X23" i="31" s="1"/>
  <c r="K23" i="31"/>
  <c r="W23" i="31" s="1"/>
  <c r="J72" i="31"/>
  <c r="V72" i="31" s="1"/>
  <c r="K72" i="31"/>
  <c r="W72" i="31" s="1"/>
  <c r="L72" i="31"/>
  <c r="X72" i="31" s="1"/>
  <c r="J40" i="31"/>
  <c r="V40" i="31" s="1"/>
  <c r="K40" i="31"/>
  <c r="W40" i="31" s="1"/>
  <c r="L40" i="31"/>
  <c r="X40" i="31" s="1"/>
  <c r="J86" i="31"/>
  <c r="V86" i="31" s="1"/>
  <c r="K86" i="31"/>
  <c r="W86" i="31" s="1"/>
  <c r="L86" i="31"/>
  <c r="X86" i="31" s="1"/>
  <c r="O59" i="31"/>
  <c r="Z59" i="31" s="1"/>
  <c r="P59" i="31"/>
  <c r="AA59" i="31" s="1"/>
  <c r="N59" i="31"/>
  <c r="Y59" i="31" s="1"/>
  <c r="N81" i="31"/>
  <c r="Y81" i="31" s="1"/>
  <c r="O81" i="31"/>
  <c r="Z81" i="31" s="1"/>
  <c r="P81" i="31"/>
  <c r="AA81" i="31" s="1"/>
  <c r="J54" i="31"/>
  <c r="V54" i="31" s="1"/>
  <c r="L54" i="31"/>
  <c r="X54" i="31" s="1"/>
  <c r="K54" i="31"/>
  <c r="W54" i="31" s="1"/>
  <c r="O22" i="31"/>
  <c r="Z22" i="31" s="1"/>
  <c r="N22" i="31"/>
  <c r="Y22" i="31" s="1"/>
  <c r="P22" i="31"/>
  <c r="AA22" i="31" s="1"/>
  <c r="J53" i="31"/>
  <c r="V53" i="31" s="1"/>
  <c r="L53" i="31"/>
  <c r="X53" i="31" s="1"/>
  <c r="K53" i="31"/>
  <c r="W53" i="31" s="1"/>
  <c r="N24" i="31"/>
  <c r="Y24" i="31" s="1"/>
  <c r="P24" i="31"/>
  <c r="AA24" i="31" s="1"/>
  <c r="O24" i="31"/>
  <c r="Z24" i="31" s="1"/>
  <c r="N73" i="31"/>
  <c r="Y73" i="31" s="1"/>
  <c r="P73" i="31"/>
  <c r="AA73" i="31" s="1"/>
  <c r="O73" i="31"/>
  <c r="Z73" i="31" s="1"/>
  <c r="N52" i="31"/>
  <c r="Y52" i="31" s="1"/>
  <c r="O52" i="31"/>
  <c r="Z52" i="31" s="1"/>
  <c r="P52" i="31"/>
  <c r="AA52" i="31" s="1"/>
  <c r="N43" i="31"/>
  <c r="Y43" i="31" s="1"/>
  <c r="O43" i="31"/>
  <c r="Z43" i="31" s="1"/>
  <c r="P43" i="31"/>
  <c r="AA43" i="31" s="1"/>
  <c r="J71" i="31"/>
  <c r="V71" i="31" s="1"/>
  <c r="L71" i="31"/>
  <c r="X71" i="31" s="1"/>
  <c r="K71" i="31"/>
  <c r="W71" i="31" s="1"/>
  <c r="O66" i="31"/>
  <c r="Z66" i="31" s="1"/>
  <c r="P66" i="31"/>
  <c r="AA66" i="31" s="1"/>
  <c r="N66" i="31"/>
  <c r="Y66" i="31" s="1"/>
  <c r="J34" i="31"/>
  <c r="V34" i="31" s="1"/>
  <c r="K34" i="31"/>
  <c r="W34" i="31" s="1"/>
  <c r="L34" i="31"/>
  <c r="X34" i="31" s="1"/>
  <c r="J5" i="31"/>
  <c r="V5" i="31" s="1"/>
  <c r="L5" i="31"/>
  <c r="X5" i="31" s="1"/>
  <c r="K5" i="31"/>
  <c r="W5" i="31" s="1"/>
  <c r="N6" i="31"/>
  <c r="Y6" i="31" s="1"/>
  <c r="P6" i="31"/>
  <c r="AA6" i="31" s="1"/>
  <c r="O6" i="31"/>
  <c r="Z6" i="31" s="1"/>
  <c r="J65" i="31"/>
  <c r="V65" i="31" s="1"/>
  <c r="K65" i="31"/>
  <c r="W65" i="31" s="1"/>
  <c r="L65" i="31"/>
  <c r="X65" i="31" s="1"/>
  <c r="N11" i="31"/>
  <c r="O11" i="31"/>
  <c r="P11" i="31"/>
  <c r="J73" i="31"/>
  <c r="V73" i="31" s="1"/>
  <c r="K73" i="31"/>
  <c r="W73" i="31" s="1"/>
  <c r="L73" i="31"/>
  <c r="X73" i="31" s="1"/>
  <c r="J11" i="31"/>
  <c r="L11" i="31"/>
  <c r="K11" i="31"/>
  <c r="J68" i="31"/>
  <c r="V68" i="31" s="1"/>
  <c r="L68" i="31"/>
  <c r="X68" i="31" s="1"/>
  <c r="K68" i="31"/>
  <c r="W68" i="31" s="1"/>
  <c r="O36" i="31"/>
  <c r="Z36" i="31" s="1"/>
  <c r="P36" i="31"/>
  <c r="AA36" i="31" s="1"/>
  <c r="N36" i="31"/>
  <c r="Y36" i="31" s="1"/>
  <c r="J82" i="31"/>
  <c r="V82" i="31" s="1"/>
  <c r="L82" i="31"/>
  <c r="X82" i="31" s="1"/>
  <c r="K82" i="31"/>
  <c r="W82" i="31" s="1"/>
  <c r="J55" i="31"/>
  <c r="V55" i="31" s="1"/>
  <c r="K55" i="31"/>
  <c r="W55" i="31" s="1"/>
  <c r="L55" i="31"/>
  <c r="X55" i="31" s="1"/>
  <c r="N77" i="31"/>
  <c r="Y77" i="31" s="1"/>
  <c r="O77" i="31"/>
  <c r="Z77" i="31" s="1"/>
  <c r="P77" i="31"/>
  <c r="AA77" i="31" s="1"/>
  <c r="J50" i="31"/>
  <c r="V50" i="31" s="1"/>
  <c r="K50" i="31"/>
  <c r="W50" i="31" s="1"/>
  <c r="L50" i="31"/>
  <c r="X50" i="31" s="1"/>
  <c r="J45" i="31"/>
  <c r="V45" i="31" s="1"/>
  <c r="L45" i="31"/>
  <c r="X45" i="31" s="1"/>
  <c r="K45" i="31"/>
  <c r="W45" i="31" s="1"/>
  <c r="N12" i="31"/>
  <c r="P12" i="31"/>
  <c r="O12" i="31"/>
  <c r="V87" i="31" l="1"/>
  <c r="Y87" i="31"/>
  <c r="AC27" i="22"/>
  <c r="AA87" i="31"/>
  <c r="AA27" i="22"/>
  <c r="X87" i="31"/>
  <c r="AB27" i="22"/>
  <c r="Z87" i="31"/>
  <c r="Z27" i="22"/>
  <c r="W87" i="31"/>
  <c r="Y27" i="22"/>
  <c r="AD27" i="22"/>
  <c r="K87" i="31"/>
  <c r="O87" i="31"/>
  <c r="N87" i="31" l="1"/>
  <c r="L87" i="31"/>
  <c r="J87" i="31"/>
  <c r="P87" i="31"/>
</calcChain>
</file>

<file path=xl/comments1.xml><?xml version="1.0" encoding="utf-8"?>
<comments xmlns="http://schemas.openxmlformats.org/spreadsheetml/2006/main">
  <authors>
    <author>Author</author>
  </authors>
  <commentList>
    <comment ref="F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Mtrail added for 2014 Ozone Maint SIP</t>
        </r>
      </text>
    </comment>
    <comment ref="J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Mtrail added for 2014 Ozone Maint SIP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10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GSE</t>
        </r>
      </text>
    </comment>
    <comment ref="J1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Emission estimates are from KB environment</t>
        </r>
      </text>
    </comment>
    <comment ref="N1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Emission estimates are from KB environment</t>
        </r>
      </text>
    </comment>
    <comment ref="V14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Emission estimates are from KB environment</t>
        </r>
      </text>
    </comment>
    <comment ref="C19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APU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W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Mtrail for 2014 Ozone Maint SIP
</t>
        </r>
      </text>
    </comment>
    <comment ref="X7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From AEO2015 energy use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AS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Added by Mtrail for 2014 Ozone Maint SIP
</t>
        </r>
      </text>
    </comment>
  </commentList>
</comments>
</file>

<file path=xl/sharedStrings.xml><?xml version="1.0" encoding="utf-8"?>
<sst xmlns="http://schemas.openxmlformats.org/spreadsheetml/2006/main" count="3309" uniqueCount="438">
  <si>
    <t>Nonroad</t>
  </si>
  <si>
    <t>Mobile Sources</t>
  </si>
  <si>
    <t>Total</t>
  </si>
  <si>
    <t>Airport Ground Support Equipment</t>
  </si>
  <si>
    <t>Off-highway Vehicle Gasoline, 4-Stroke</t>
  </si>
  <si>
    <t>LPG</t>
  </si>
  <si>
    <t>CNG</t>
  </si>
  <si>
    <t>Off-highway Vehicle Diesel</t>
  </si>
  <si>
    <t>Aircraft</t>
  </si>
  <si>
    <t>Military Aircraft</t>
  </si>
  <si>
    <t>Commercial Aircraft</t>
  </si>
  <si>
    <t>General Aviation</t>
  </si>
  <si>
    <t>Marine Vessels, Commercial</t>
  </si>
  <si>
    <t>Diesel</t>
  </si>
  <si>
    <t>Residual</t>
  </si>
  <si>
    <t>Railroad Equipment</t>
  </si>
  <si>
    <t>2265008005</t>
  </si>
  <si>
    <t>2270008005</t>
  </si>
  <si>
    <t>2275001000</t>
  </si>
  <si>
    <t>2275020000</t>
  </si>
  <si>
    <t>Total: All Types</t>
  </si>
  <si>
    <t>Air Taxi</t>
  </si>
  <si>
    <t>2275070000</t>
  </si>
  <si>
    <t>Aircraft Auxiliary Power Units</t>
  </si>
  <si>
    <t>Port emissions</t>
  </si>
  <si>
    <t>Underway emissions</t>
  </si>
  <si>
    <t>2280003100</t>
  </si>
  <si>
    <t>2280003200</t>
  </si>
  <si>
    <t>2285002006</t>
  </si>
  <si>
    <t>Line Haul Locomotives: Class I Operations</t>
  </si>
  <si>
    <t>2285002007</t>
  </si>
  <si>
    <t>Line Haul Locomotives: Class II / III Operations</t>
  </si>
  <si>
    <t>Line Haul Locomotives: Passenger Trains (Amtrak)</t>
  </si>
  <si>
    <t>Line Haul Locomotives: Commuter Lines</t>
  </si>
  <si>
    <t>2285002010</t>
  </si>
  <si>
    <t>Yard Locomotives</t>
  </si>
  <si>
    <t>SCC</t>
  </si>
  <si>
    <t>2267008005</t>
  </si>
  <si>
    <t>2268008005</t>
  </si>
  <si>
    <t>2275050011</t>
  </si>
  <si>
    <t>2275050012</t>
  </si>
  <si>
    <t>2275060011</t>
  </si>
  <si>
    <t>2275060012</t>
  </si>
  <si>
    <t>state_and_county_fips_code</t>
  </si>
  <si>
    <t>county_name</t>
  </si>
  <si>
    <t>scc</t>
  </si>
  <si>
    <t>CO</t>
  </si>
  <si>
    <t>NOX</t>
  </si>
  <si>
    <t>PM10-PRI</t>
  </si>
  <si>
    <t>PM25-PRI</t>
  </si>
  <si>
    <t>SO2</t>
  </si>
  <si>
    <t>VOC</t>
  </si>
  <si>
    <t>13013</t>
  </si>
  <si>
    <t>Barrow</t>
  </si>
  <si>
    <t>13015</t>
  </si>
  <si>
    <t>Bartow</t>
  </si>
  <si>
    <t>13045</t>
  </si>
  <si>
    <t>Carroll</t>
  </si>
  <si>
    <t>13057</t>
  </si>
  <si>
    <t>Cherokee</t>
  </si>
  <si>
    <t>13063</t>
  </si>
  <si>
    <t>Clayton</t>
  </si>
  <si>
    <t>13067</t>
  </si>
  <si>
    <t>Cobb</t>
  </si>
  <si>
    <t>13077</t>
  </si>
  <si>
    <t>Coweta</t>
  </si>
  <si>
    <t>13089</t>
  </si>
  <si>
    <t>DeKalb</t>
  </si>
  <si>
    <t>13097</t>
  </si>
  <si>
    <t>Douglas</t>
  </si>
  <si>
    <t>13113</t>
  </si>
  <si>
    <t>Fayette</t>
  </si>
  <si>
    <t>13121</t>
  </si>
  <si>
    <t>Fulton</t>
  </si>
  <si>
    <t>13135</t>
  </si>
  <si>
    <t>Gwinnett</t>
  </si>
  <si>
    <t>13139</t>
  </si>
  <si>
    <t>Hall</t>
  </si>
  <si>
    <t>13151</t>
  </si>
  <si>
    <t>Henry</t>
  </si>
  <si>
    <t>13217</t>
  </si>
  <si>
    <t>Newton</t>
  </si>
  <si>
    <t>13223</t>
  </si>
  <si>
    <t>Paulding</t>
  </si>
  <si>
    <t>13237</t>
  </si>
  <si>
    <t>Putnam</t>
  </si>
  <si>
    <t>13247</t>
  </si>
  <si>
    <t>Rockdale</t>
  </si>
  <si>
    <t>13255</t>
  </si>
  <si>
    <t>Spalding</t>
  </si>
  <si>
    <t>13297</t>
  </si>
  <si>
    <t>Walton</t>
  </si>
  <si>
    <t>No emissions from commercial marine vessles</t>
  </si>
  <si>
    <t>FIPS</t>
  </si>
  <si>
    <t>County</t>
  </si>
  <si>
    <t>13117</t>
  </si>
  <si>
    <t>Forsyth</t>
  </si>
  <si>
    <t>13149</t>
  </si>
  <si>
    <t>Heard</t>
  </si>
  <si>
    <t>Index</t>
  </si>
  <si>
    <t>SCC1_Desc</t>
  </si>
  <si>
    <t>SCC3_Desc</t>
  </si>
  <si>
    <t>SCC6_Desc</t>
  </si>
  <si>
    <t>SCC8_Desc</t>
  </si>
  <si>
    <t>GF Code</t>
  </si>
  <si>
    <t>Growth Factor Description</t>
  </si>
  <si>
    <t>Data Type</t>
  </si>
  <si>
    <t>Geography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</si>
  <si>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</si>
  <si>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</si>
  <si>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</si>
  <si>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</si>
  <si>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</si>
  <si>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</si>
  <si>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</si>
  <si>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</si>
  <si>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</si>
  <si>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13</t>
  </si>
  <si>
    <t>Transportation/CMV/Domestic + International Shipping</t>
  </si>
  <si>
    <t>Nation</t>
  </si>
  <si>
    <t>6021</t>
  </si>
  <si>
    <t>Regional Growth Rate from EPA 2009 Cat 3 Engine Rulemaking</t>
  </si>
  <si>
    <t>Region</t>
  </si>
  <si>
    <t>Transportation/Railroads/Distillate</t>
  </si>
  <si>
    <t>Transportation/Rail/Intercity Diesel</t>
  </si>
  <si>
    <t>Transportation/Rail/Commuter Diesel</t>
  </si>
  <si>
    <t>6012</t>
  </si>
  <si>
    <t>Air Carrier, Itinerant</t>
  </si>
  <si>
    <t>State</t>
  </si>
  <si>
    <t>13021</t>
  </si>
  <si>
    <t>13051</t>
  </si>
  <si>
    <t>13053</t>
  </si>
  <si>
    <t>13073</t>
  </si>
  <si>
    <t>13095</t>
  </si>
  <si>
    <t>13157</t>
  </si>
  <si>
    <t>13185</t>
  </si>
  <si>
    <t>6011</t>
  </si>
  <si>
    <t>Held Constant from 2007 Levels</t>
  </si>
  <si>
    <t>Piston</t>
  </si>
  <si>
    <t>6013</t>
  </si>
  <si>
    <t>GA, Itinerant + Civil, Local (variable name is LOC_GA)</t>
  </si>
  <si>
    <t>Turbine</t>
  </si>
  <si>
    <t>6014</t>
  </si>
  <si>
    <t>Air Taxi &amp; Commuter, Itinerant</t>
  </si>
  <si>
    <t>POLLUTANT</t>
  </si>
  <si>
    <t>2017_CF</t>
  </si>
  <si>
    <t>2017_CE</t>
  </si>
  <si>
    <t>2017_RP</t>
  </si>
  <si>
    <t>2017_RE</t>
  </si>
  <si>
    <t>2018_CF</t>
  </si>
  <si>
    <t>2018_CE</t>
  </si>
  <si>
    <t>2018_RP</t>
  </si>
  <si>
    <t>2018_RE</t>
  </si>
  <si>
    <t>2019_CF</t>
  </si>
  <si>
    <t>2019_CE</t>
  </si>
  <si>
    <t>2019_RP</t>
  </si>
  <si>
    <t>2019_RE</t>
  </si>
  <si>
    <t>2020_CF</t>
  </si>
  <si>
    <t>2020_CE</t>
  </si>
  <si>
    <t>2020_RP</t>
  </si>
  <si>
    <t>2020_RE</t>
  </si>
  <si>
    <t>2021_CF</t>
  </si>
  <si>
    <t>2021_CE</t>
  </si>
  <si>
    <t>2021_RP</t>
  </si>
  <si>
    <t>2021_RE</t>
  </si>
  <si>
    <t>2022_CF</t>
  </si>
  <si>
    <t>2022_CE</t>
  </si>
  <si>
    <t>2022_RP</t>
  </si>
  <si>
    <t>2022_RE</t>
  </si>
  <si>
    <t>2023_CF</t>
  </si>
  <si>
    <t>2023_CE</t>
  </si>
  <si>
    <t>2023_RP</t>
  </si>
  <si>
    <t>2023_RE</t>
  </si>
  <si>
    <t>2024_CF</t>
  </si>
  <si>
    <t>2024_CE</t>
  </si>
  <si>
    <t>2024_RP</t>
  </si>
  <si>
    <t>2024_RE</t>
  </si>
  <si>
    <t>2025_CF</t>
  </si>
  <si>
    <t>2025_CE</t>
  </si>
  <si>
    <t>2025_RP</t>
  </si>
  <si>
    <t>2025_RE</t>
  </si>
  <si>
    <t>Index1</t>
  </si>
  <si>
    <t>Index2</t>
  </si>
  <si>
    <t>CF_NOX</t>
  </si>
  <si>
    <t>CF_VOC</t>
  </si>
  <si>
    <t>CF_CO</t>
  </si>
  <si>
    <t>13_2285002006</t>
  </si>
  <si>
    <t>13_2285002007</t>
  </si>
  <si>
    <t>13_2285002008</t>
  </si>
  <si>
    <t>13_2285002009</t>
  </si>
  <si>
    <t>13_2285002010</t>
  </si>
  <si>
    <t>2017-2008</t>
  </si>
  <si>
    <t>2024-2008</t>
  </si>
  <si>
    <t>NOx</t>
  </si>
  <si>
    <t>De Kalb</t>
  </si>
  <si>
    <t>Grand Total</t>
  </si>
  <si>
    <t>mprof</t>
  </si>
  <si>
    <t>O3Daily</t>
  </si>
  <si>
    <t>OSD_factor</t>
  </si>
  <si>
    <t>ProfileNO</t>
  </si>
  <si>
    <t>Fractions for OSD</t>
  </si>
  <si>
    <t>Row Labels</t>
  </si>
  <si>
    <t>SCC Level One</t>
  </si>
  <si>
    <t>SCC Level Two</t>
  </si>
  <si>
    <t>SCC Level Three</t>
  </si>
  <si>
    <t>SCC Level Four</t>
  </si>
  <si>
    <t>Passenger/Commuter</t>
  </si>
  <si>
    <t>Calendar year</t>
  </si>
  <si>
    <t>large line-haul</t>
  </si>
  <si>
    <t>large switch</t>
  </si>
  <si>
    <t>small railroads</t>
  </si>
  <si>
    <t>NOX RP</t>
  </si>
  <si>
    <t>NOX Emission Factors (g/gal)</t>
  </si>
  <si>
    <t>Efac data from Regulatory Impact analysis (RAI)</t>
  </si>
  <si>
    <t>http://www3.epa.gov/otaq/regs/nonroad/locomotv/420f09025.pdf</t>
  </si>
  <si>
    <t>HC Emission Factors (g/gal)</t>
  </si>
  <si>
    <t>HC RP</t>
  </si>
  <si>
    <t>2014_CF</t>
  </si>
  <si>
    <t>2014_CE</t>
  </si>
  <si>
    <t>2014_RP</t>
  </si>
  <si>
    <t>2014_RE</t>
  </si>
  <si>
    <t>2030_CF</t>
  </si>
  <si>
    <t>2030_CE</t>
  </si>
  <si>
    <t>2030_RP</t>
  </si>
  <si>
    <t>2030_RE</t>
  </si>
  <si>
    <t>GF_2014</t>
  </si>
  <si>
    <t>GF_2030</t>
  </si>
  <si>
    <t>2014-2008</t>
  </si>
  <si>
    <t>2030-2008</t>
  </si>
  <si>
    <t>Sum of 2014_CF</t>
  </si>
  <si>
    <t>Sum of 2030_CF</t>
  </si>
  <si>
    <t>VOC_2014</t>
  </si>
  <si>
    <t>NOX_2014</t>
  </si>
  <si>
    <t>VOC_2030</t>
  </si>
  <si>
    <t>NOX_2030</t>
  </si>
  <si>
    <t>CO_2014</t>
  </si>
  <si>
    <t>CO_2030</t>
  </si>
  <si>
    <t>Locomotive emissions growth factors from AEO2015 (assume no growth from 2008 to 2014) and same control factors are applied from RIA</t>
  </si>
  <si>
    <t>Locomotive CF: http://www3.epa.gov/otaq/regs/nonroad/locomotv/420f09025.pdf and http://www.regulations.gov/#!documentDetail;D=EPA-HQ-OAR-2003-0190-0938</t>
  </si>
  <si>
    <t>Month_prof</t>
  </si>
  <si>
    <t>jul</t>
  </si>
  <si>
    <t>Weekday_prof</t>
  </si>
  <si>
    <t>mon</t>
  </si>
  <si>
    <t>OSD</t>
  </si>
  <si>
    <t>13013_2275001000</t>
  </si>
  <si>
    <t>"262"</t>
  </si>
  <si>
    <t>"7"</t>
  </si>
  <si>
    <t>13013_2275050011</t>
  </si>
  <si>
    <t>13013_2275050012</t>
  </si>
  <si>
    <t>13013_2285002006</t>
  </si>
  <si>
    <t>13013_2285002010</t>
  </si>
  <si>
    <t>13015_2275001000</t>
  </si>
  <si>
    <t>13015_2275050011</t>
  </si>
  <si>
    <t>13015_2275050012</t>
  </si>
  <si>
    <t>13015_2275060011</t>
  </si>
  <si>
    <t>"246"</t>
  </si>
  <si>
    <t>13015_2275060012</t>
  </si>
  <si>
    <t>13015_2285002006</t>
  </si>
  <si>
    <t>13015_2285002010</t>
  </si>
  <si>
    <t>13045_2275001000</t>
  </si>
  <si>
    <t>13045_2275050011</t>
  </si>
  <si>
    <t>13045_2275050012</t>
  </si>
  <si>
    <t>13045_2275060011</t>
  </si>
  <si>
    <t>13045_2275060012</t>
  </si>
  <si>
    <t>13045_2285002006</t>
  </si>
  <si>
    <t>13045_2285002007</t>
  </si>
  <si>
    <t>13045_2285002010</t>
  </si>
  <si>
    <t>13057_2275050011</t>
  </si>
  <si>
    <t>13057_2275050012</t>
  </si>
  <si>
    <t>13057_2285002007</t>
  </si>
  <si>
    <t>13057_2285002010</t>
  </si>
  <si>
    <t>13063_2265008005</t>
  </si>
  <si>
    <t>"22"</t>
  </si>
  <si>
    <t>13063_2267008005</t>
  </si>
  <si>
    <t>13063_2268008005</t>
  </si>
  <si>
    <t>13063_2270008005</t>
  </si>
  <si>
    <t>"21"</t>
  </si>
  <si>
    <t>13063_2275001000</t>
  </si>
  <si>
    <t>13063_2275020000</t>
  </si>
  <si>
    <t>13063_2275050011</t>
  </si>
  <si>
    <t>13063_2275050012</t>
  </si>
  <si>
    <t>13063_2275060011</t>
  </si>
  <si>
    <t>13063_2275060012</t>
  </si>
  <si>
    <t>13063_2275070000</t>
  </si>
  <si>
    <t>13063_2285002006</t>
  </si>
  <si>
    <t>13063_2285002007</t>
  </si>
  <si>
    <t>13063_2285002010</t>
  </si>
  <si>
    <t>13067_2265008005</t>
  </si>
  <si>
    <t>13067_2267008005</t>
  </si>
  <si>
    <t>13067_2268008005</t>
  </si>
  <si>
    <t>13067_2270008005</t>
  </si>
  <si>
    <t>13067_2275001000</t>
  </si>
  <si>
    <t>13067_2275020000</t>
  </si>
  <si>
    <t>13067_2275050011</t>
  </si>
  <si>
    <t>13067_2275050012</t>
  </si>
  <si>
    <t>13067_2275060011</t>
  </si>
  <si>
    <t>13067_2275060012</t>
  </si>
  <si>
    <t>13067_2275070000</t>
  </si>
  <si>
    <t>13067_2285002006</t>
  </si>
  <si>
    <t>13067_2285002007</t>
  </si>
  <si>
    <t>13067_2285002010</t>
  </si>
  <si>
    <t>13077_2275050011</t>
  </si>
  <si>
    <t>13077_2275050012</t>
  </si>
  <si>
    <t>13077_2285002006</t>
  </si>
  <si>
    <t>13077_2285002010</t>
  </si>
  <si>
    <t>13089_2265008005</t>
  </si>
  <si>
    <t>13089_2267008005</t>
  </si>
  <si>
    <t>13089_2268008005</t>
  </si>
  <si>
    <t>13089_2270008005</t>
  </si>
  <si>
    <t>13089_2275001000</t>
  </si>
  <si>
    <t>13089_2275020000</t>
  </si>
  <si>
    <t>13089_2275050011</t>
  </si>
  <si>
    <t>13089_2275050012</t>
  </si>
  <si>
    <t>13089_2275060011</t>
  </si>
  <si>
    <t>13089_2275060012</t>
  </si>
  <si>
    <t>13089_2275070000</t>
  </si>
  <si>
    <t>13089_2285002006</t>
  </si>
  <si>
    <t>13089_2285002007</t>
  </si>
  <si>
    <t>13089_2285002010</t>
  </si>
  <si>
    <t>13097_2275050011</t>
  </si>
  <si>
    <t>13097_2275050012</t>
  </si>
  <si>
    <t>13097_2285002006</t>
  </si>
  <si>
    <t>13097_2285002010</t>
  </si>
  <si>
    <t>13113_2275001000</t>
  </si>
  <si>
    <t>13113_2275050011</t>
  </si>
  <si>
    <t>13113_2275050012</t>
  </si>
  <si>
    <t>13113_2285002006</t>
  </si>
  <si>
    <t>13113_2285002010</t>
  </si>
  <si>
    <t>13117_2275050011</t>
  </si>
  <si>
    <t>13117_2275050012</t>
  </si>
  <si>
    <t>13117_2285002010</t>
  </si>
  <si>
    <t>13121_2265008005</t>
  </si>
  <si>
    <t>13121_2267008005</t>
  </si>
  <si>
    <t>13121_2268008005</t>
  </si>
  <si>
    <t>13121_2270008005</t>
  </si>
  <si>
    <t>13121_2275001000</t>
  </si>
  <si>
    <t>13121_2275020000</t>
  </si>
  <si>
    <t>13121_2275050011</t>
  </si>
  <si>
    <t>13121_2275050012</t>
  </si>
  <si>
    <t>13121_2275060011</t>
  </si>
  <si>
    <t>13121_2275060012</t>
  </si>
  <si>
    <t>13121_2275070000</t>
  </si>
  <si>
    <t>13121_2285002006</t>
  </si>
  <si>
    <t>13121_2285002007</t>
  </si>
  <si>
    <t>13121_2285002010</t>
  </si>
  <si>
    <t>13135_2265008005</t>
  </si>
  <si>
    <t>13135_2267008005</t>
  </si>
  <si>
    <t>13135_2268008005</t>
  </si>
  <si>
    <t>13135_2270008005</t>
  </si>
  <si>
    <t>13135_2275001000</t>
  </si>
  <si>
    <t>13135_2275020000</t>
  </si>
  <si>
    <t>13135_2275050011</t>
  </si>
  <si>
    <t>13135_2275050012</t>
  </si>
  <si>
    <t>13135_2275060011</t>
  </si>
  <si>
    <t>13135_2275060012</t>
  </si>
  <si>
    <t>13135_2275070000</t>
  </si>
  <si>
    <t>13135_2285002006</t>
  </si>
  <si>
    <t>13135_2285002010</t>
  </si>
  <si>
    <t>13139_2275001000</t>
  </si>
  <si>
    <t>13139_2275050011</t>
  </si>
  <si>
    <t>13139_2275050012</t>
  </si>
  <si>
    <t>13139_2275060011</t>
  </si>
  <si>
    <t>13139_2275060012</t>
  </si>
  <si>
    <t>13139_2285002006</t>
  </si>
  <si>
    <t>13139_2285002010</t>
  </si>
  <si>
    <t>13149_2275050011</t>
  </si>
  <si>
    <t>13149_2285002010</t>
  </si>
  <si>
    <t>13151_2275050011</t>
  </si>
  <si>
    <t>13151_2275050012</t>
  </si>
  <si>
    <t>13151_2275060011</t>
  </si>
  <si>
    <t>13151_2275060012</t>
  </si>
  <si>
    <t>13151_2285002006</t>
  </si>
  <si>
    <t>13151_2285002007</t>
  </si>
  <si>
    <t>13151_2285002010</t>
  </si>
  <si>
    <t>13217_2275050011</t>
  </si>
  <si>
    <t>13217_2275050012</t>
  </si>
  <si>
    <t>13217_2285002006</t>
  </si>
  <si>
    <t>13217_2285002007</t>
  </si>
  <si>
    <t>13217_2285002010</t>
  </si>
  <si>
    <t>13223_2275050011</t>
  </si>
  <si>
    <t>13223_2275050012</t>
  </si>
  <si>
    <t>13223_2285002006</t>
  </si>
  <si>
    <t>13223_2285002010</t>
  </si>
  <si>
    <t>13237_2275050011</t>
  </si>
  <si>
    <t>13237_2285002006</t>
  </si>
  <si>
    <t>13237_2285002010</t>
  </si>
  <si>
    <t>13247_2275050011</t>
  </si>
  <si>
    <t>13247_2275050012</t>
  </si>
  <si>
    <t>13247_2285002006</t>
  </si>
  <si>
    <t>13247_2285002010</t>
  </si>
  <si>
    <t>13255_2275050011</t>
  </si>
  <si>
    <t>13255_2275050012</t>
  </si>
  <si>
    <t>13255_2285002006</t>
  </si>
  <si>
    <t>13255_2285002010</t>
  </si>
  <si>
    <t>13297_2275050011</t>
  </si>
  <si>
    <t>13297_2275050012</t>
  </si>
  <si>
    <t>13297_2285002006</t>
  </si>
  <si>
    <t>13297_2285002007</t>
  </si>
  <si>
    <t>13297_2285002010</t>
  </si>
  <si>
    <t>Fractions for 2014 &amp; 2030 OSD</t>
  </si>
  <si>
    <t>NEI2011</t>
  </si>
  <si>
    <t>13113_2265008005</t>
  </si>
  <si>
    <t>13113_2267008005</t>
  </si>
  <si>
    <t>13113_2268008005</t>
  </si>
  <si>
    <t>13113_2270008005</t>
  </si>
  <si>
    <t>13113_2275060012</t>
  </si>
  <si>
    <t>OSD factors were calculated from SMOKE temporal profiles.  See Access database "ATL15_emis_point-nonpoint_temporal_2014SIP"</t>
  </si>
  <si>
    <t>Non-Hartsfield Airport emissions for 2014 and 2030 are projected from NEI 2011 using growth factors from TAF LTO data: TAFDetailed-GA (grown with All GA data)</t>
  </si>
  <si>
    <t>VOC_2011</t>
  </si>
  <si>
    <t>NOX_2011</t>
  </si>
  <si>
    <t>VOC_2014 OS</t>
  </si>
  <si>
    <t>NOX_2014 OS</t>
  </si>
  <si>
    <t>VOC_2030 OS</t>
  </si>
  <si>
    <t>NOX_2030 OS</t>
  </si>
  <si>
    <t>Sum of VOC_2014</t>
  </si>
  <si>
    <t>Sum of NOX_2014</t>
  </si>
  <si>
    <t>Sum of VOC_2030</t>
  </si>
  <si>
    <t>Sum of NOX_2030</t>
  </si>
  <si>
    <t>Sum of VOC_2014 OS</t>
  </si>
  <si>
    <t>Sum of NOX_2014 OS</t>
  </si>
  <si>
    <t>Sum of VOC_2030 OS</t>
  </si>
  <si>
    <t>Sum of NOX_2030 OS</t>
  </si>
  <si>
    <t>CO OS</t>
  </si>
  <si>
    <t>Summer Daily (TPD)</t>
  </si>
  <si>
    <t>Annual (TPY)</t>
  </si>
  <si>
    <t>region_cd</t>
  </si>
  <si>
    <t>28500201</t>
  </si>
  <si>
    <t>Internal Combustion Engines</t>
  </si>
  <si>
    <t>total</t>
  </si>
  <si>
    <t>(blank)</t>
  </si>
  <si>
    <t>Railyard emission: NEI2011 (downloaded from EPA 2011 modeling Platform ftp site, ftp://ftp.epa.gov/EmisInventory/2011v6/v1platform/2011emissions, 2011NEIv1_POINT_20130723_revised_ptnonipm_15aug2013_v3.csv).</t>
  </si>
  <si>
    <t>Growth factors - are calculated relative to 2011 for Aircraft</t>
  </si>
  <si>
    <t>Emissions from Atlanta Hartsfield airport are obtained from KB environment, the contractor for City of Atlanta, Department of Aviation.</t>
  </si>
  <si>
    <t>Annual (tons/year)</t>
  </si>
  <si>
    <t>July Weekdays (tons)</t>
  </si>
  <si>
    <t>Avg July Weekdays (tons)</t>
  </si>
  <si>
    <t>July Weekday Emissions, tons/day</t>
  </si>
  <si>
    <t>&lt;0.001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</si>
</sst>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5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sz val="10"/>
      <color indexed="8"/>
      <name val="Calibri"/>
      <family val="2"/>
    </font>
    <font>
      <sz val="10"/>
      <name val="Calibri"/>
      <family val="2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sz val="10"/>
      <color indexed="20"/>
      <name val="Times New Roman"/>
      <family val="2"/>
    </font>
    <font>
      <b/>
      <sz val="10"/>
      <color indexed="52"/>
      <name val="Times New Roman"/>
      <family val="2"/>
    </font>
    <font>
      <b/>
      <sz val="10"/>
      <color indexed="9"/>
      <name val="Times New Roman"/>
      <family val="2"/>
    </font>
    <font>
      <i/>
      <sz val="10"/>
      <color indexed="23"/>
      <name val="Times New Roman"/>
      <family val="2"/>
    </font>
    <font>
      <sz val="10"/>
      <color indexed="17"/>
      <name val="Times New Roman"/>
      <family val="2"/>
    </font>
    <font>
      <b/>
      <sz val="15"/>
      <color indexed="56"/>
      <name val="Times New Roman"/>
      <family val="2"/>
    </font>
    <font>
      <b/>
      <sz val="13"/>
      <color indexed="56"/>
      <name val="Times New Roman"/>
      <family val="2"/>
    </font>
    <font>
      <b/>
      <sz val="11"/>
      <color indexed="56"/>
      <name val="Times New Roman"/>
      <family val="2"/>
    </font>
    <font>
      <sz val="10"/>
      <color indexed="62"/>
      <name val="Times New Roman"/>
      <family val="2"/>
    </font>
    <font>
      <sz val="10"/>
      <color indexed="52"/>
      <name val="Times New Roman"/>
      <family val="2"/>
    </font>
    <font>
      <sz val="10"/>
      <color indexed="60"/>
      <name val="Times New Roman"/>
      <family val="2"/>
    </font>
    <font>
      <b/>
      <sz val="10"/>
      <color indexed="63"/>
      <name val="Times New Roman"/>
      <family val="2"/>
    </font>
    <font>
      <b/>
      <sz val="18"/>
      <color indexed="56"/>
      <name val="Cambria"/>
      <family val="2"/>
    </font>
    <font>
      <b/>
      <sz val="10"/>
      <color indexed="8"/>
      <name val="Times New Roman"/>
      <family val="2"/>
    </font>
    <font>
      <sz val="10"/>
      <color indexed="10"/>
      <name val="Times New Roman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8"/>
      <color theme="3"/>
      <name val="Cambria"/>
      <family val="2"/>
      <scheme val="major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68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8"/>
        <bgColor indexed="0"/>
      </patternFill>
    </fill>
    <fill>
      <patternFill patternType="solid">
        <fgColor rgb="FF92D050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2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5" borderId="0" applyNumberFormat="0" applyBorder="0" applyAlignment="0" applyProtection="0"/>
    <xf numFmtId="0" fontId="9" fillId="9" borderId="0" applyNumberFormat="0" applyBorder="0" applyAlignment="0" applyProtection="0"/>
    <xf numFmtId="0" fontId="10" fillId="26" borderId="6" applyNumberFormat="0" applyAlignment="0" applyProtection="0"/>
    <xf numFmtId="0" fontId="11" fillId="27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13" borderId="6" applyNumberFormat="0" applyAlignment="0" applyProtection="0"/>
    <xf numFmtId="0" fontId="18" fillId="0" borderId="11" applyNumberFormat="0" applyFill="0" applyAlignment="0" applyProtection="0"/>
    <xf numFmtId="0" fontId="19" fillId="28" borderId="0" applyNumberFormat="0" applyBorder="0" applyAlignment="0" applyProtection="0"/>
    <xf numFmtId="0" fontId="7" fillId="29" borderId="2" applyNumberFormat="0" applyFont="0" applyAlignment="0" applyProtection="0"/>
    <xf numFmtId="0" fontId="20" fillId="26" borderId="12" applyNumberFormat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/>
    <xf numFmtId="0" fontId="28" fillId="0" borderId="0" applyNumberFormat="0" applyFill="0" applyBorder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0" applyNumberFormat="0" applyFill="0" applyBorder="0" applyAlignment="0" applyProtection="0"/>
    <xf numFmtId="0" fontId="32" fillId="34" borderId="0" applyNumberFormat="0" applyBorder="0" applyAlignment="0" applyProtection="0"/>
    <xf numFmtId="0" fontId="33" fillId="35" borderId="0" applyNumberFormat="0" applyBorder="0" applyAlignment="0" applyProtection="0"/>
    <xf numFmtId="0" fontId="34" fillId="36" borderId="0" applyNumberFormat="0" applyBorder="0" applyAlignment="0" applyProtection="0"/>
    <xf numFmtId="0" fontId="35" fillId="37" borderId="19" applyNumberFormat="0" applyAlignment="0" applyProtection="0"/>
    <xf numFmtId="0" fontId="36" fillId="38" borderId="20" applyNumberFormat="0" applyAlignment="0" applyProtection="0"/>
    <xf numFmtId="0" fontId="37" fillId="38" borderId="19" applyNumberFormat="0" applyAlignment="0" applyProtection="0"/>
    <xf numFmtId="0" fontId="38" fillId="0" borderId="21" applyNumberFormat="0" applyFill="0" applyAlignment="0" applyProtection="0"/>
    <xf numFmtId="0" fontId="39" fillId="39" borderId="22" applyNumberFormat="0" applyAlignment="0" applyProtection="0"/>
    <xf numFmtId="0" fontId="40" fillId="0" borderId="0" applyNumberFormat="0" applyFill="0" applyBorder="0" applyAlignment="0" applyProtection="0"/>
    <xf numFmtId="0" fontId="27" fillId="40" borderId="23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4" applyNumberFormat="0" applyFill="0" applyAlignment="0" applyProtection="0"/>
    <xf numFmtId="0" fontId="43" fillId="41" borderId="0" applyNumberFormat="0" applyBorder="0" applyAlignment="0" applyProtection="0"/>
    <xf numFmtId="0" fontId="27" fillId="42" borderId="0" applyNumberFormat="0" applyBorder="0" applyAlignment="0" applyProtection="0"/>
    <xf numFmtId="0" fontId="27" fillId="43" borderId="0" applyNumberFormat="0" applyBorder="0" applyAlignment="0" applyProtection="0"/>
    <xf numFmtId="0" fontId="43" fillId="44" borderId="0" applyNumberFormat="0" applyBorder="0" applyAlignment="0" applyProtection="0"/>
    <xf numFmtId="0" fontId="43" fillId="45" borderId="0" applyNumberFormat="0" applyBorder="0" applyAlignment="0" applyProtection="0"/>
    <xf numFmtId="0" fontId="27" fillId="46" borderId="0" applyNumberFormat="0" applyBorder="0" applyAlignment="0" applyProtection="0"/>
    <xf numFmtId="0" fontId="27" fillId="47" borderId="0" applyNumberFormat="0" applyBorder="0" applyAlignment="0" applyProtection="0"/>
    <xf numFmtId="0" fontId="43" fillId="48" borderId="0" applyNumberFormat="0" applyBorder="0" applyAlignment="0" applyProtection="0"/>
    <xf numFmtId="0" fontId="43" fillId="49" borderId="0" applyNumberFormat="0" applyBorder="0" applyAlignment="0" applyProtection="0"/>
    <xf numFmtId="0" fontId="27" fillId="50" borderId="0" applyNumberFormat="0" applyBorder="0" applyAlignment="0" applyProtection="0"/>
    <xf numFmtId="0" fontId="27" fillId="51" borderId="0" applyNumberFormat="0" applyBorder="0" applyAlignment="0" applyProtection="0"/>
    <xf numFmtId="0" fontId="43" fillId="52" borderId="0" applyNumberFormat="0" applyBorder="0" applyAlignment="0" applyProtection="0"/>
    <xf numFmtId="0" fontId="43" fillId="53" borderId="0" applyNumberFormat="0" applyBorder="0" applyAlignment="0" applyProtection="0"/>
    <xf numFmtId="0" fontId="27" fillId="54" borderId="0" applyNumberFormat="0" applyBorder="0" applyAlignment="0" applyProtection="0"/>
    <xf numFmtId="0" fontId="27" fillId="55" borderId="0" applyNumberFormat="0" applyBorder="0" applyAlignment="0" applyProtection="0"/>
    <xf numFmtId="0" fontId="43" fillId="56" borderId="0" applyNumberFormat="0" applyBorder="0" applyAlignment="0" applyProtection="0"/>
    <xf numFmtId="0" fontId="43" fillId="57" borderId="0" applyNumberFormat="0" applyBorder="0" applyAlignment="0" applyProtection="0"/>
    <xf numFmtId="0" fontId="27" fillId="58" borderId="0" applyNumberFormat="0" applyBorder="0" applyAlignment="0" applyProtection="0"/>
    <xf numFmtId="0" fontId="27" fillId="59" borderId="0" applyNumberFormat="0" applyBorder="0" applyAlignment="0" applyProtection="0"/>
    <xf numFmtId="0" fontId="43" fillId="60" borderId="0" applyNumberFormat="0" applyBorder="0" applyAlignment="0" applyProtection="0"/>
    <xf numFmtId="0" fontId="43" fillId="61" borderId="0" applyNumberFormat="0" applyBorder="0" applyAlignment="0" applyProtection="0"/>
    <xf numFmtId="0" fontId="27" fillId="62" borderId="0" applyNumberFormat="0" applyBorder="0" applyAlignment="0" applyProtection="0"/>
    <xf numFmtId="0" fontId="27" fillId="63" borderId="0" applyNumberFormat="0" applyBorder="0" applyAlignment="0" applyProtection="0"/>
    <xf numFmtId="0" fontId="43" fillId="64" borderId="0" applyNumberFormat="0" applyBorder="0" applyAlignment="0" applyProtection="0"/>
    <xf numFmtId="0" fontId="47" fillId="0" borderId="0" applyNumberFormat="0" applyFill="0" applyBorder="0" applyAlignment="0" applyProtection="0"/>
    <xf numFmtId="0" fontId="2" fillId="0" borderId="0"/>
    <xf numFmtId="0" fontId="49" fillId="0" borderId="0"/>
  </cellStyleXfs>
  <cellXfs count="112">
    <xf numFmtId="0" fontId="0" fillId="0" borderId="0" xfId="0"/>
    <xf numFmtId="0" fontId="0" fillId="0" borderId="0" xfId="0" quotePrefix="1" applyNumberFormat="1"/>
    <xf numFmtId="0" fontId="0" fillId="0" borderId="0" xfId="0" applyNumberFormat="1"/>
    <xf numFmtId="0" fontId="1" fillId="2" borderId="1" xfId="4" applyFont="1" applyFill="1" applyBorder="1" applyAlignment="1">
      <alignment horizontal="center"/>
    </xf>
    <xf numFmtId="0" fontId="1" fillId="0" borderId="2" xfId="4" applyFont="1" applyFill="1" applyBorder="1" applyAlignment="1">
      <alignment wrapText="1"/>
    </xf>
    <xf numFmtId="0" fontId="0" fillId="0" borderId="0" xfId="0" applyAlignment="1"/>
    <xf numFmtId="0" fontId="3" fillId="0" borderId="0" xfId="5"/>
    <xf numFmtId="0" fontId="4" fillId="0" borderId="0" xfId="5" applyFont="1" applyBorder="1" applyAlignment="1">
      <alignment horizontal="left"/>
    </xf>
    <xf numFmtId="0" fontId="5" fillId="2" borderId="0" xfId="2" applyFont="1" applyFill="1" applyBorder="1" applyAlignment="1">
      <alignment horizontal="left"/>
    </xf>
    <xf numFmtId="0" fontId="5" fillId="3" borderId="0" xfId="2" applyFont="1" applyFill="1" applyBorder="1" applyAlignment="1">
      <alignment horizontal="right"/>
    </xf>
    <xf numFmtId="0" fontId="5" fillId="3" borderId="0" xfId="2" applyFont="1" applyFill="1" applyBorder="1" applyAlignment="1">
      <alignment horizontal="left"/>
    </xf>
    <xf numFmtId="4" fontId="5" fillId="4" borderId="0" xfId="2" applyNumberFormat="1" applyFont="1" applyFill="1" applyBorder="1" applyAlignment="1">
      <alignment horizontal="left"/>
    </xf>
    <xf numFmtId="0" fontId="4" fillId="0" borderId="0" xfId="5" applyFont="1" applyBorder="1"/>
    <xf numFmtId="0" fontId="5" fillId="0" borderId="0" xfId="2" applyNumberFormat="1" applyFont="1" applyFill="1" applyBorder="1" applyAlignment="1">
      <alignment horizontal="left" wrapText="1"/>
    </xf>
    <xf numFmtId="0" fontId="6" fillId="0" borderId="0" xfId="5" applyFont="1" applyBorder="1"/>
    <xf numFmtId="0" fontId="6" fillId="0" borderId="0" xfId="5" applyFont="1" applyFill="1" applyBorder="1" applyAlignment="1">
      <alignment horizontal="right"/>
    </xf>
    <xf numFmtId="0" fontId="6" fillId="0" borderId="0" xfId="5" applyFont="1" applyFill="1" applyBorder="1"/>
    <xf numFmtId="4" fontId="4" fillId="0" borderId="0" xfId="5" applyNumberFormat="1" applyFont="1" applyBorder="1"/>
    <xf numFmtId="0" fontId="5" fillId="0" borderId="2" xfId="1" applyNumberFormat="1" applyFont="1" applyFill="1" applyBorder="1" applyAlignment="1">
      <alignment horizontal="left" wrapText="1"/>
    </xf>
    <xf numFmtId="0" fontId="5" fillId="0" borderId="2" xfId="1" applyFont="1" applyFill="1" applyBorder="1" applyAlignment="1">
      <alignment wrapText="1"/>
    </xf>
    <xf numFmtId="0" fontId="4" fillId="0" borderId="0" xfId="5" applyFont="1" applyBorder="1" applyAlignment="1">
      <alignment horizontal="right"/>
    </xf>
    <xf numFmtId="0" fontId="4" fillId="0" borderId="2" xfId="5" applyFont="1" applyBorder="1"/>
    <xf numFmtId="4" fontId="4" fillId="0" borderId="2" xfId="5" applyNumberFormat="1" applyFont="1" applyBorder="1"/>
    <xf numFmtId="0" fontId="4" fillId="0" borderId="0" xfId="5" applyFont="1"/>
    <xf numFmtId="0" fontId="5" fillId="0" borderId="0" xfId="3" applyNumberFormat="1" applyFont="1" applyFill="1" applyBorder="1" applyAlignment="1">
      <alignment horizontal="left" wrapText="1"/>
    </xf>
    <xf numFmtId="0" fontId="5" fillId="0" borderId="0" xfId="3" applyFont="1" applyFill="1" applyBorder="1" applyAlignment="1">
      <alignment wrapText="1"/>
    </xf>
    <xf numFmtId="0" fontId="5" fillId="0" borderId="0" xfId="2" applyFont="1" applyFill="1" applyBorder="1" applyAlignment="1">
      <alignment horizontal="right" wrapText="1"/>
    </xf>
    <xf numFmtId="4" fontId="5" fillId="0" borderId="0" xfId="3" applyNumberFormat="1" applyFont="1" applyFill="1" applyBorder="1" applyAlignment="1">
      <alignment horizontal="right" wrapText="1"/>
    </xf>
    <xf numFmtId="0" fontId="5" fillId="0" borderId="0" xfId="2" applyFont="1" applyFill="1" applyBorder="1" applyAlignment="1">
      <alignment wrapText="1"/>
    </xf>
    <xf numFmtId="4" fontId="5" fillId="0" borderId="0" xfId="2" applyNumberFormat="1" applyFont="1" applyFill="1" applyBorder="1" applyAlignment="1">
      <alignment horizontal="right" wrapText="1"/>
    </xf>
    <xf numFmtId="0" fontId="4" fillId="0" borderId="0" xfId="5" applyNumberFormat="1" applyFont="1" applyBorder="1" applyAlignment="1">
      <alignment horizontal="left"/>
    </xf>
    <xf numFmtId="0" fontId="6" fillId="0" borderId="0" xfId="5" applyFont="1"/>
    <xf numFmtId="0" fontId="5" fillId="0" borderId="2" xfId="3" applyNumberFormat="1" applyFont="1" applyFill="1" applyBorder="1" applyAlignment="1">
      <alignment horizontal="left" wrapText="1"/>
    </xf>
    <xf numFmtId="0" fontId="5" fillId="0" borderId="2" xfId="3" applyFont="1" applyFill="1" applyBorder="1" applyAlignment="1">
      <alignment wrapText="1"/>
    </xf>
    <xf numFmtId="0" fontId="5" fillId="0" borderId="2" xfId="2" applyFont="1" applyFill="1" applyBorder="1" applyAlignment="1">
      <alignment horizontal="right" wrapText="1"/>
    </xf>
    <xf numFmtId="0" fontId="5" fillId="0" borderId="2" xfId="2" applyNumberFormat="1" applyFont="1" applyFill="1" applyBorder="1" applyAlignment="1">
      <alignment horizontal="left" wrapText="1"/>
    </xf>
    <xf numFmtId="0" fontId="5" fillId="0" borderId="2" xfId="2" applyFont="1" applyFill="1" applyBorder="1" applyAlignment="1">
      <alignment wrapText="1"/>
    </xf>
    <xf numFmtId="4" fontId="5" fillId="0" borderId="2" xfId="3" applyNumberFormat="1" applyFont="1" applyFill="1" applyBorder="1" applyAlignment="1">
      <alignment horizontal="right" wrapText="1"/>
    </xf>
    <xf numFmtId="4" fontId="5" fillId="0" borderId="2" xfId="2" applyNumberFormat="1" applyFont="1" applyFill="1" applyBorder="1" applyAlignment="1">
      <alignment horizontal="right" wrapText="1"/>
    </xf>
    <xf numFmtId="0" fontId="4" fillId="0" borderId="2" xfId="5" applyNumberFormat="1" applyFont="1" applyBorder="1" applyAlignment="1">
      <alignment horizontal="left"/>
    </xf>
    <xf numFmtId="0" fontId="3" fillId="0" borderId="0" xfId="5" applyFont="1" applyAlignment="1">
      <alignment horizontal="center"/>
    </xf>
    <xf numFmtId="0" fontId="3" fillId="5" borderId="3" xfId="5" applyFont="1" applyFill="1" applyBorder="1" applyAlignment="1">
      <alignment horizontal="center"/>
    </xf>
    <xf numFmtId="0" fontId="2" fillId="6" borderId="3" xfId="1" applyFont="1" applyFill="1" applyBorder="1" applyAlignment="1">
      <alignment horizontal="center"/>
    </xf>
    <xf numFmtId="0" fontId="2" fillId="2" borderId="3" xfId="2" applyFont="1" applyFill="1" applyBorder="1" applyAlignment="1">
      <alignment horizontal="center"/>
    </xf>
    <xf numFmtId="0" fontId="2" fillId="6" borderId="4" xfId="1" applyFont="1" applyFill="1" applyBorder="1" applyAlignment="1">
      <alignment horizontal="center"/>
    </xf>
    <xf numFmtId="0" fontId="2" fillId="7" borderId="1" xfId="1" applyFont="1" applyFill="1" applyBorder="1" applyAlignment="1">
      <alignment horizontal="center"/>
    </xf>
    <xf numFmtId="0" fontId="2" fillId="6" borderId="1" xfId="1" applyFont="1" applyFill="1" applyBorder="1" applyAlignment="1">
      <alignment horizontal="center"/>
    </xf>
    <xf numFmtId="0" fontId="3" fillId="0" borderId="0" xfId="5" applyFont="1"/>
    <xf numFmtId="0" fontId="3" fillId="0" borderId="0" xfId="5" quotePrefix="1" applyFont="1"/>
    <xf numFmtId="0" fontId="3" fillId="0" borderId="0" xfId="5" applyFont="1" applyBorder="1"/>
    <xf numFmtId="2" fontId="3" fillId="0" borderId="0" xfId="5" applyNumberFormat="1" applyFont="1"/>
    <xf numFmtId="0" fontId="1" fillId="2" borderId="5" xfId="4" applyFont="1" applyFill="1" applyBorder="1" applyAlignment="1">
      <alignment horizontal="center"/>
    </xf>
    <xf numFmtId="0" fontId="2" fillId="30" borderId="0" xfId="1" applyFont="1" applyFill="1" applyBorder="1" applyAlignment="1">
      <alignment horizontal="center"/>
    </xf>
    <xf numFmtId="0" fontId="3" fillId="30" borderId="0" xfId="5" applyFont="1" applyFill="1"/>
    <xf numFmtId="0" fontId="0" fillId="0" borderId="0" xfId="0" pivotButton="1"/>
    <xf numFmtId="2" fontId="0" fillId="0" borderId="0" xfId="0" applyNumberFormat="1"/>
    <xf numFmtId="2" fontId="4" fillId="0" borderId="0" xfId="5" applyNumberFormat="1" applyFont="1" applyBorder="1"/>
    <xf numFmtId="0" fontId="25" fillId="0" borderId="2" xfId="47" applyFont="1" applyFill="1" applyBorder="1" applyAlignment="1">
      <alignment wrapText="1"/>
    </xf>
    <xf numFmtId="0" fontId="0" fillId="30" borderId="0" xfId="0" quotePrefix="1" applyNumberFormat="1" applyFill="1"/>
    <xf numFmtId="0" fontId="1" fillId="4" borderId="15" xfId="4" applyFont="1" applyFill="1" applyBorder="1" applyAlignment="1">
      <alignment horizontal="center"/>
    </xf>
    <xf numFmtId="0" fontId="0" fillId="31" borderId="0" xfId="0" applyFill="1"/>
    <xf numFmtId="0" fontId="26" fillId="33" borderId="0" xfId="0" quotePrefix="1" applyNumberFormat="1" applyFont="1" applyFill="1"/>
    <xf numFmtId="0" fontId="26" fillId="32" borderId="0" xfId="0" quotePrefix="1" applyNumberFormat="1" applyFont="1" applyFill="1"/>
    <xf numFmtId="164" fontId="0" fillId="0" borderId="0" xfId="0" applyNumberFormat="1"/>
    <xf numFmtId="0" fontId="2" fillId="0" borderId="2" xfId="1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44" fillId="0" borderId="0" xfId="0" applyFont="1"/>
    <xf numFmtId="0" fontId="44" fillId="0" borderId="0" xfId="0" applyFont="1" applyAlignment="1">
      <alignment vertical="center"/>
    </xf>
    <xf numFmtId="0" fontId="3" fillId="65" borderId="0" xfId="5" applyFill="1"/>
    <xf numFmtId="2" fontId="3" fillId="65" borderId="0" xfId="5" applyNumberFormat="1" applyFont="1" applyFill="1"/>
    <xf numFmtId="0" fontId="3" fillId="65" borderId="0" xfId="5" applyFont="1" applyFill="1"/>
    <xf numFmtId="0" fontId="2" fillId="30" borderId="1" xfId="1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/>
    </xf>
    <xf numFmtId="0" fontId="4" fillId="65" borderId="0" xfId="5" applyFont="1" applyFill="1" applyBorder="1" applyAlignment="1">
      <alignment horizontal="left"/>
    </xf>
    <xf numFmtId="2" fontId="4" fillId="65" borderId="0" xfId="5" applyNumberFormat="1" applyFont="1" applyFill="1" applyBorder="1"/>
    <xf numFmtId="0" fontId="0" fillId="65" borderId="0" xfId="0" applyFill="1"/>
    <xf numFmtId="0" fontId="0" fillId="0" borderId="0" xfId="0"/>
    <xf numFmtId="0" fontId="0" fillId="0" borderId="0" xfId="0" quotePrefix="1" applyNumberFormat="1" applyBorder="1"/>
    <xf numFmtId="165" fontId="0" fillId="0" borderId="0" xfId="0" applyNumberFormat="1"/>
    <xf numFmtId="11" fontId="0" fillId="0" borderId="0" xfId="0" applyNumberFormat="1"/>
    <xf numFmtId="0" fontId="0" fillId="0" borderId="0" xfId="0"/>
    <xf numFmtId="0" fontId="1" fillId="0" borderId="2" xfId="90" applyFont="1" applyFill="1" applyBorder="1" applyAlignment="1">
      <alignment horizontal="right" wrapText="1"/>
    </xf>
    <xf numFmtId="0" fontId="42" fillId="0" borderId="0" xfId="0" applyFont="1"/>
    <xf numFmtId="2" fontId="42" fillId="0" borderId="0" xfId="0" applyNumberFormat="1" applyFont="1" applyFill="1"/>
    <xf numFmtId="0" fontId="0" fillId="0" borderId="0" xfId="0" applyFill="1"/>
    <xf numFmtId="0" fontId="0" fillId="0" borderId="0" xfId="0" quotePrefix="1" applyNumberFormat="1" applyFill="1"/>
    <xf numFmtId="164" fontId="0" fillId="0" borderId="0" xfId="0" applyNumberFormat="1" applyFill="1"/>
    <xf numFmtId="0" fontId="0" fillId="0" borderId="0" xfId="0" applyFont="1"/>
    <xf numFmtId="0" fontId="48" fillId="2" borderId="1" xfId="91" applyFont="1" applyFill="1" applyBorder="1" applyAlignment="1">
      <alignment horizontal="center"/>
    </xf>
    <xf numFmtId="0" fontId="48" fillId="0" borderId="2" xfId="91" applyFont="1" applyFill="1" applyBorder="1" applyAlignment="1">
      <alignment wrapText="1"/>
    </xf>
    <xf numFmtId="0" fontId="0" fillId="67" borderId="3" xfId="0" applyFont="1" applyFill="1" applyBorder="1"/>
    <xf numFmtId="0" fontId="0" fillId="66" borderId="3" xfId="0" applyNumberFormat="1" applyFont="1" applyFill="1" applyBorder="1"/>
    <xf numFmtId="0" fontId="0" fillId="67" borderId="3" xfId="0" applyNumberFormat="1" applyFont="1" applyFill="1" applyBorder="1"/>
    <xf numFmtId="2" fontId="0" fillId="0" borderId="0" xfId="0" applyNumberFormat="1" applyFont="1" applyFill="1"/>
    <xf numFmtId="0" fontId="26" fillId="0" borderId="0" xfId="5" applyFont="1" applyBorder="1"/>
    <xf numFmtId="0" fontId="1" fillId="0" borderId="0" xfId="91" applyFont="1" applyFill="1" applyBorder="1" applyAlignment="1">
      <alignment wrapText="1"/>
    </xf>
    <xf numFmtId="2" fontId="48" fillId="0" borderId="2" xfId="91" applyNumberFormat="1" applyFont="1" applyFill="1" applyBorder="1" applyAlignment="1">
      <alignment horizontal="right" wrapText="1"/>
    </xf>
    <xf numFmtId="2" fontId="0" fillId="30" borderId="0" xfId="0" applyNumberFormat="1" applyFill="1"/>
    <xf numFmtId="2" fontId="0" fillId="32" borderId="0" xfId="0" applyNumberFormat="1" applyFill="1"/>
    <xf numFmtId="164" fontId="0" fillId="32" borderId="0" xfId="0" applyNumberFormat="1" applyFill="1"/>
    <xf numFmtId="3" fontId="0" fillId="0" borderId="0" xfId="0" applyNumberFormat="1"/>
    <xf numFmtId="3" fontId="1" fillId="2" borderId="1" xfId="4" applyNumberFormat="1" applyFont="1" applyFill="1" applyBorder="1" applyAlignment="1">
      <alignment horizontal="center"/>
    </xf>
    <xf numFmtId="2" fontId="1" fillId="2" borderId="1" xfId="4" applyNumberFormat="1" applyFont="1" applyFill="1" applyBorder="1" applyAlignment="1">
      <alignment horizontal="center"/>
    </xf>
    <xf numFmtId="2" fontId="0" fillId="67" borderId="0" xfId="0" applyNumberFormat="1" applyFill="1"/>
    <xf numFmtId="3" fontId="0" fillId="0" borderId="0" xfId="0" applyNumberFormat="1" applyFont="1" applyFill="1"/>
    <xf numFmtId="3" fontId="42" fillId="0" borderId="0" xfId="0" applyNumberFormat="1" applyFont="1" applyFill="1"/>
    <xf numFmtId="0" fontId="0" fillId="67" borderId="3" xfId="0" applyNumberFormat="1" applyFont="1" applyFill="1" applyBorder="1" applyAlignment="1">
      <alignment horizontal="center"/>
    </xf>
    <xf numFmtId="2" fontId="0" fillId="67" borderId="14" xfId="0" applyNumberFormat="1" applyFont="1" applyFill="1" applyBorder="1" applyAlignment="1">
      <alignment horizontal="center"/>
    </xf>
    <xf numFmtId="0" fontId="0" fillId="67" borderId="14" xfId="0" applyFont="1" applyFill="1" applyBorder="1" applyAlignment="1">
      <alignment horizontal="center"/>
    </xf>
    <xf numFmtId="2" fontId="0" fillId="66" borderId="14" xfId="0" applyNumberFormat="1" applyFont="1" applyFill="1" applyBorder="1" applyAlignment="1">
      <alignment horizontal="center"/>
    </xf>
    <xf numFmtId="0" fontId="0" fillId="66" borderId="14" xfId="0" applyFont="1" applyFill="1" applyBorder="1" applyAlignment="1">
      <alignment horizontal="center"/>
    </xf>
    <xf numFmtId="0" fontId="0" fillId="66" borderId="3" xfId="0" applyNumberFormat="1" applyFont="1" applyFill="1" applyBorder="1" applyAlignment="1">
      <alignment horizontal="center"/>
    </xf>
  </cellXfs>
  <cellStyles count="92">
    <cellStyle name="20% - Accent1" xfId="66" builtinId="30" customBuiltin="1"/>
    <cellStyle name="20% - Accent1 2" xfId="6"/>
    <cellStyle name="20% - Accent2" xfId="70" builtinId="34" customBuiltin="1"/>
    <cellStyle name="20% - Accent2 2" xfId="7"/>
    <cellStyle name="20% - Accent3" xfId="74" builtinId="38" customBuiltin="1"/>
    <cellStyle name="20% - Accent3 2" xfId="8"/>
    <cellStyle name="20% - Accent4" xfId="78" builtinId="42" customBuiltin="1"/>
    <cellStyle name="20% - Accent4 2" xfId="9"/>
    <cellStyle name="20% - Accent5" xfId="82" builtinId="46" customBuiltin="1"/>
    <cellStyle name="20% - Accent5 2" xfId="10"/>
    <cellStyle name="20% - Accent6" xfId="86" builtinId="50" customBuiltin="1"/>
    <cellStyle name="20% - Accent6 2" xfId="11"/>
    <cellStyle name="40% - Accent1" xfId="67" builtinId="31" customBuiltin="1"/>
    <cellStyle name="40% - Accent1 2" xfId="12"/>
    <cellStyle name="40% - Accent2" xfId="71" builtinId="35" customBuiltin="1"/>
    <cellStyle name="40% - Accent2 2" xfId="13"/>
    <cellStyle name="40% - Accent3" xfId="75" builtinId="39" customBuiltin="1"/>
    <cellStyle name="40% - Accent3 2" xfId="14"/>
    <cellStyle name="40% - Accent4" xfId="79" builtinId="43" customBuiltin="1"/>
    <cellStyle name="40% - Accent4 2" xfId="15"/>
    <cellStyle name="40% - Accent5" xfId="83" builtinId="47" customBuiltin="1"/>
    <cellStyle name="40% - Accent5 2" xfId="16"/>
    <cellStyle name="40% - Accent6" xfId="87" builtinId="51" customBuiltin="1"/>
    <cellStyle name="40% - Accent6 2" xfId="17"/>
    <cellStyle name="60% - Accent1" xfId="68" builtinId="32" customBuiltin="1"/>
    <cellStyle name="60% - Accent1 2" xfId="18"/>
    <cellStyle name="60% - Accent2" xfId="72" builtinId="36" customBuiltin="1"/>
    <cellStyle name="60% - Accent2 2" xfId="19"/>
    <cellStyle name="60% - Accent3" xfId="76" builtinId="40" customBuiltin="1"/>
    <cellStyle name="60% - Accent3 2" xfId="20"/>
    <cellStyle name="60% - Accent4" xfId="80" builtinId="44" customBuiltin="1"/>
    <cellStyle name="60% - Accent4 2" xfId="21"/>
    <cellStyle name="60% - Accent5" xfId="84" builtinId="48" customBuiltin="1"/>
    <cellStyle name="60% - Accent5 2" xfId="22"/>
    <cellStyle name="60% - Accent6" xfId="88" builtinId="52" customBuiltin="1"/>
    <cellStyle name="60% - Accent6 2" xfId="23"/>
    <cellStyle name="Accent1" xfId="65" builtinId="29" customBuiltin="1"/>
    <cellStyle name="Accent1 2" xfId="24"/>
    <cellStyle name="Accent2" xfId="69" builtinId="33" customBuiltin="1"/>
    <cellStyle name="Accent2 2" xfId="25"/>
    <cellStyle name="Accent3" xfId="73" builtinId="37" customBuiltin="1"/>
    <cellStyle name="Accent3 2" xfId="26"/>
    <cellStyle name="Accent4" xfId="77" builtinId="41" customBuiltin="1"/>
    <cellStyle name="Accent4 2" xfId="27"/>
    <cellStyle name="Accent5" xfId="81" builtinId="45" customBuiltin="1"/>
    <cellStyle name="Accent5 2" xfId="28"/>
    <cellStyle name="Accent6" xfId="85" builtinId="49" customBuiltin="1"/>
    <cellStyle name="Accent6 2" xfId="29"/>
    <cellStyle name="Bad" xfId="54" builtinId="27" customBuiltin="1"/>
    <cellStyle name="Bad 2" xfId="30"/>
    <cellStyle name="Calculation" xfId="58" builtinId="22" customBuiltin="1"/>
    <cellStyle name="Calculation 2" xfId="31"/>
    <cellStyle name="Check Cell" xfId="60" builtinId="23" customBuiltin="1"/>
    <cellStyle name="Check Cell 2" xfId="32"/>
    <cellStyle name="Explanatory Text" xfId="63" builtinId="53" customBuiltin="1"/>
    <cellStyle name="Explanatory Text 2" xfId="33"/>
    <cellStyle name="Good" xfId="53" builtinId="26" customBuiltin="1"/>
    <cellStyle name="Good 2" xfId="34"/>
    <cellStyle name="Heading 1" xfId="49" builtinId="16" customBuiltin="1"/>
    <cellStyle name="Heading 1 2" xfId="35"/>
    <cellStyle name="Heading 2" xfId="50" builtinId="17" customBuiltin="1"/>
    <cellStyle name="Heading 2 2" xfId="36"/>
    <cellStyle name="Heading 3" xfId="51" builtinId="18" customBuiltin="1"/>
    <cellStyle name="Heading 3 2" xfId="37"/>
    <cellStyle name="Heading 4" xfId="52" builtinId="19" customBuiltin="1"/>
    <cellStyle name="Heading 4 2" xfId="38"/>
    <cellStyle name="Input" xfId="56" builtinId="20" customBuiltin="1"/>
    <cellStyle name="Input 2" xfId="39"/>
    <cellStyle name="Linked Cell" xfId="59" builtinId="24" customBuiltin="1"/>
    <cellStyle name="Linked Cell 2" xfId="40"/>
    <cellStyle name="Neutral" xfId="55" builtinId="28" customBuiltin="1"/>
    <cellStyle name="Neutral 2" xfId="41"/>
    <cellStyle name="Normal" xfId="0" builtinId="0"/>
    <cellStyle name="Normal 2" xfId="5"/>
    <cellStyle name="Normal_Railroad_OSD" xfId="90"/>
    <cellStyle name="Normal_RailYard" xfId="91"/>
    <cellStyle name="Normal_Sheet1" xfId="1"/>
    <cellStyle name="Normal_Sheet2" xfId="2"/>
    <cellStyle name="Normal_Sheet2 2" xfId="47"/>
    <cellStyle name="Normal_Sheet3" xfId="3"/>
    <cellStyle name="Normal_Sheet5" xfId="4"/>
    <cellStyle name="Note" xfId="62" builtinId="10" customBuiltin="1"/>
    <cellStyle name="Note 2" xfId="42"/>
    <cellStyle name="Output" xfId="57" builtinId="21" customBuiltin="1"/>
    <cellStyle name="Output 2" xfId="43"/>
    <cellStyle name="Title" xfId="48" builtinId="15" customBuiltin="1"/>
    <cellStyle name="Title 2" xfId="44"/>
    <cellStyle name="Title 3" xfId="89"/>
    <cellStyle name="Total" xfId="64" builtinId="25" customBuiltin="1"/>
    <cellStyle name="Total 2" xfId="45"/>
    <cellStyle name="Warning Text" xfId="61" builtinId="11" customBuiltin="1"/>
    <cellStyle name="Warning Text 2" xfId="46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pivotCacheDefinition" Target="pivotCache/pivotCacheDefinition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sanford/Local%20Settings/Temporary%20Internet%20Files/Content.Outlook/RS03ESXE/ATL_NEI2008%20(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ATL"/>
      <sheetName val="SCCDesc"/>
    </sheetNames>
    <sheetDataSet>
      <sheetData sheetId="0" refreshError="1"/>
      <sheetData sheetId="1" refreshError="1"/>
      <sheetData sheetId="2">
        <row r="2">
          <cell r="A2">
            <v>2265008005</v>
          </cell>
          <cell r="B2" t="str">
            <v>Mobile Sources</v>
          </cell>
          <cell r="C2" t="str">
            <v>Off-highway Vehicle Gasoline, 4-Stroke</v>
          </cell>
          <cell r="D2" t="str">
            <v>Airport Ground Support Equipment</v>
          </cell>
          <cell r="E2" t="str">
            <v>Airport Ground Support Equipment</v>
          </cell>
        </row>
        <row r="3">
          <cell r="A3">
            <v>2267008005</v>
          </cell>
          <cell r="B3" t="str">
            <v>Mobile Sources</v>
          </cell>
          <cell r="C3" t="str">
            <v>LPG</v>
          </cell>
          <cell r="D3" t="str">
            <v>Airport Ground Support Equipment</v>
          </cell>
          <cell r="E3" t="str">
            <v>Airport Ground Support Equipment</v>
          </cell>
        </row>
        <row r="4">
          <cell r="A4">
            <v>2268008005</v>
          </cell>
          <cell r="B4" t="str">
            <v>Mobile Sources</v>
          </cell>
          <cell r="C4" t="str">
            <v>CNG</v>
          </cell>
          <cell r="D4" t="str">
            <v>Airport Ground Support Equipment</v>
          </cell>
          <cell r="E4" t="str">
            <v>Airport Ground Support Equipment</v>
          </cell>
        </row>
        <row r="5">
          <cell r="A5">
            <v>2270008005</v>
          </cell>
          <cell r="B5" t="str">
            <v>Mobile Sources</v>
          </cell>
          <cell r="C5" t="str">
            <v>Off-highway Vehicle Diesel</v>
          </cell>
          <cell r="D5" t="str">
            <v>Airport Ground Support Equipment</v>
          </cell>
          <cell r="E5" t="str">
            <v>Airport Ground Support Equipment</v>
          </cell>
        </row>
        <row r="6">
          <cell r="A6">
            <v>2275001000</v>
          </cell>
          <cell r="B6" t="str">
            <v>Mobile Sources</v>
          </cell>
          <cell r="C6" t="str">
            <v>Aircraft</v>
          </cell>
          <cell r="D6" t="str">
            <v>Military Aircraft</v>
          </cell>
          <cell r="E6" t="str">
            <v>Total</v>
          </cell>
        </row>
        <row r="7">
          <cell r="A7">
            <v>2275020000</v>
          </cell>
          <cell r="B7" t="str">
            <v>Mobile Sources</v>
          </cell>
          <cell r="C7" t="str">
            <v>Aircraft</v>
          </cell>
          <cell r="D7" t="str">
            <v>Commercial Aircraft</v>
          </cell>
          <cell r="E7" t="str">
            <v>Total: All Types</v>
          </cell>
        </row>
        <row r="8">
          <cell r="A8">
            <v>2275050011</v>
          </cell>
          <cell r="B8" t="str">
            <v>Mobile Sources</v>
          </cell>
          <cell r="C8" t="str">
            <v>Aircraft</v>
          </cell>
          <cell r="D8" t="str">
            <v>General Aviation</v>
          </cell>
          <cell r="E8" t="str">
            <v>Piston</v>
          </cell>
        </row>
        <row r="9">
          <cell r="A9">
            <v>2275050012</v>
          </cell>
          <cell r="B9" t="str">
            <v>Mobile Sources</v>
          </cell>
          <cell r="C9" t="str">
            <v>Aircraft</v>
          </cell>
          <cell r="D9" t="str">
            <v>General Aviation</v>
          </cell>
          <cell r="E9" t="str">
            <v>Turbine</v>
          </cell>
        </row>
        <row r="10">
          <cell r="A10">
            <v>2275060011</v>
          </cell>
          <cell r="B10" t="str">
            <v>Mobile Sources</v>
          </cell>
          <cell r="C10" t="str">
            <v>Aircraft</v>
          </cell>
          <cell r="D10" t="str">
            <v>Air Taxi</v>
          </cell>
          <cell r="E10" t="str">
            <v>Piston</v>
          </cell>
        </row>
        <row r="11">
          <cell r="A11">
            <v>2275060012</v>
          </cell>
          <cell r="B11" t="str">
            <v>Mobile Sources</v>
          </cell>
          <cell r="C11" t="str">
            <v>Aircraft</v>
          </cell>
          <cell r="D11" t="str">
            <v>Air Taxi</v>
          </cell>
          <cell r="E11" t="str">
            <v>Turbine</v>
          </cell>
        </row>
        <row r="12">
          <cell r="A12">
            <v>2275070000</v>
          </cell>
          <cell r="B12" t="str">
            <v>Mobile Sources</v>
          </cell>
          <cell r="C12" t="str">
            <v>Aircraft</v>
          </cell>
          <cell r="D12" t="str">
            <v>Aircraft Auxiliary Power Units</v>
          </cell>
          <cell r="E12" t="str">
            <v>Total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326.662431597222" createdVersion="4" refreshedVersion="4" minRefreshableVersion="3" recordCount="24">
  <cacheSource type="worksheet">
    <worksheetSource ref="A2:AZ26" sheet="SEMAP Locomotive Controls"/>
  </cacheSource>
  <cacheFields count="52">
    <cacheField name="Index" numFmtId="0">
      <sharedItems count="5">
        <s v="13_2285002006"/>
        <s v="13_2285002007"/>
        <s v="13_2285002008"/>
        <s v="13_2285002009"/>
        <s v="13_2285002010"/>
      </sharedItems>
    </cacheField>
    <cacheField name="FIPS" numFmtId="0">
      <sharedItems count="1">
        <s v="13"/>
      </sharedItems>
    </cacheField>
    <cacheField name="SCC" numFmtId="0">
      <sharedItems containsSemiMixedTypes="0" containsString="0" containsNumber="1" containsInteger="1" minValue="2285002006" maxValue="2285002010" count="5">
        <n v="2285002006"/>
        <n v="2285002007"/>
        <n v="2285002008"/>
        <n v="2285002009"/>
        <n v="2285002010"/>
      </sharedItems>
    </cacheField>
    <cacheField name="SCC1_Desc" numFmtId="0">
      <sharedItems count="1">
        <s v="Mobile Sources"/>
      </sharedItems>
    </cacheField>
    <cacheField name="SCC3_Desc" numFmtId="0">
      <sharedItems count="1">
        <s v="Railroad Equipment"/>
      </sharedItems>
    </cacheField>
    <cacheField name="SCC6_Desc" numFmtId="0">
      <sharedItems count="1">
        <s v="Diesel"/>
      </sharedItems>
    </cacheField>
    <cacheField name="SCC8_Desc" numFmtId="0">
      <sharedItems count="5">
        <s v="Line Haul Locomotives: Class I Operations"/>
        <s v="Line Haul Locomotives: Class II / III Operations"/>
        <s v="Line Haul Locomotives: Passenger Trains (Amtrak)"/>
        <s v="Line Haul Locomotives: Commuter Lines"/>
        <s v="Yard Locomotives"/>
      </sharedItems>
    </cacheField>
    <cacheField name="POLLUTANT" numFmtId="0">
      <sharedItems count="5">
        <s v="NOX"/>
        <s v="PM10-PRI"/>
        <s v="PM25-PRI"/>
        <s v="SO2"/>
        <s v="VOC"/>
      </sharedItems>
    </cacheField>
    <cacheField name="2017_CF" numFmtId="2">
      <sharedItems containsSemiMixedTypes="0" containsString="0" containsNumber="1" minValue="2.0661157024793391" maxValue="95.795795795795797"/>
    </cacheField>
    <cacheField name="2017_CE" numFmtId="2">
      <sharedItems containsSemiMixedTypes="0" containsString="0" containsNumber="1" minValue="91.666666666666657" maxValue="97.941888619854723"/>
    </cacheField>
    <cacheField name="2017_RP" numFmtId="0">
      <sharedItems containsSemiMixedTypes="0" containsString="0" containsNumber="1" containsInteger="1" minValue="2" maxValue="98"/>
    </cacheField>
    <cacheField name="2017_RE" numFmtId="0">
      <sharedItems containsSemiMixedTypes="0" containsString="0" containsNumber="1" containsInteger="1" minValue="100" maxValue="100"/>
    </cacheField>
    <cacheField name="2018_CF" numFmtId="2">
      <sharedItems containsSemiMixedTypes="0" containsString="0" containsNumber="1" minValue="2.4793388429752068" maxValue="95.870870870870874"/>
    </cacheField>
    <cacheField name="2018_CE" numFmtId="2">
      <sharedItems containsSemiMixedTypes="0" containsString="0" containsNumber="1" minValue="91.666666666666657" maxValue="97.941888619854723"/>
    </cacheField>
    <cacheField name="2018_RP" numFmtId="0">
      <sharedItems containsSemiMixedTypes="0" containsString="0" containsNumber="1" containsInteger="1" minValue="3" maxValue="98"/>
    </cacheField>
    <cacheField name="2018_RE" numFmtId="0">
      <sharedItems containsSemiMixedTypes="0" containsString="0" containsNumber="1" containsInteger="1" minValue="100" maxValue="100"/>
    </cacheField>
    <cacheField name="2019_CF" numFmtId="2">
      <sharedItems containsSemiMixedTypes="0" containsString="0" containsNumber="1" minValue="3.71900826446281" maxValue="95.870870870870874"/>
    </cacheField>
    <cacheField name="2019_CE" numFmtId="2">
      <sharedItems containsSemiMixedTypes="0" containsString="0" containsNumber="1" minValue="91.666666666666657" maxValue="97.941888619854723"/>
    </cacheField>
    <cacheField name="2019_RP" numFmtId="0">
      <sharedItems containsSemiMixedTypes="0" containsString="0" containsNumber="1" containsInteger="1" minValue="4" maxValue="98"/>
    </cacheField>
    <cacheField name="2019_RE" numFmtId="0">
      <sharedItems containsSemiMixedTypes="0" containsString="0" containsNumber="1" containsInteger="1" minValue="100" maxValue="100"/>
    </cacheField>
    <cacheField name="2020_CF" numFmtId="2">
      <sharedItems containsSemiMixedTypes="0" containsString="0" containsNumber="1" minValue="4.5454545454545459" maxValue="95.870870870870874"/>
    </cacheField>
    <cacheField name="2020_CE" numFmtId="2">
      <sharedItems containsSemiMixedTypes="0" containsString="0" containsNumber="1" minValue="91.666666666666657" maxValue="97.941888619854723"/>
    </cacheField>
    <cacheField name="2020_RP" numFmtId="0">
      <sharedItems containsSemiMixedTypes="0" containsString="0" containsNumber="1" containsInteger="1" minValue="5" maxValue="98"/>
    </cacheField>
    <cacheField name="2020_RE" numFmtId="0">
      <sharedItems containsSemiMixedTypes="0" containsString="0" containsNumber="1" containsInteger="1" minValue="100" maxValue="100"/>
    </cacheField>
    <cacheField name="2021_CF" numFmtId="2">
      <sharedItems containsSemiMixedTypes="0" containsString="0" containsNumber="1" minValue="5.785123966942149" maxValue="95.870870870870874"/>
    </cacheField>
    <cacheField name="2021_CE" numFmtId="2">
      <sharedItems containsSemiMixedTypes="0" containsString="0" containsNumber="1" minValue="91.666666666666657" maxValue="97.941888619854723"/>
    </cacheField>
    <cacheField name="2021_RP" numFmtId="0">
      <sharedItems containsSemiMixedTypes="0" containsString="0" containsNumber="1" containsInteger="1" minValue="6" maxValue="98"/>
    </cacheField>
    <cacheField name="2021_RE" numFmtId="0">
      <sharedItems containsSemiMixedTypes="0" containsString="0" containsNumber="1" containsInteger="1" minValue="100" maxValue="100"/>
    </cacheField>
    <cacheField name="2022_CF" numFmtId="2">
      <sharedItems containsSemiMixedTypes="0" containsString="0" containsNumber="1" minValue="7.0247933884297522" maxValue="95.870870870870874"/>
    </cacheField>
    <cacheField name="2022_CE" numFmtId="2">
      <sharedItems containsSemiMixedTypes="0" containsString="0" containsNumber="1" minValue="91.666666666666657" maxValue="97.941888619854723"/>
    </cacheField>
    <cacheField name="2022_RP" numFmtId="0">
      <sharedItems containsSemiMixedTypes="0" containsString="0" containsNumber="1" containsInteger="1" minValue="8" maxValue="98"/>
    </cacheField>
    <cacheField name="2022_RE" numFmtId="0">
      <sharedItems containsSemiMixedTypes="0" containsString="0" containsNumber="1" containsInteger="1" minValue="100" maxValue="100"/>
    </cacheField>
    <cacheField name="2023_CF" numFmtId="2">
      <sharedItems containsSemiMixedTypes="0" containsString="0" containsNumber="1" minValue="7.8512396694214877" maxValue="95.870870870870874"/>
    </cacheField>
    <cacheField name="2023_CE" numFmtId="2">
      <sharedItems containsSemiMixedTypes="0" containsString="0" containsNumber="1" minValue="91.666666666666657" maxValue="97.941888619854723"/>
    </cacheField>
    <cacheField name="2023_RP" numFmtId="0">
      <sharedItems containsSemiMixedTypes="0" containsString="0" containsNumber="1" containsInteger="1" minValue="9" maxValue="98"/>
    </cacheField>
    <cacheField name="2023_RE" numFmtId="0">
      <sharedItems containsSemiMixedTypes="0" containsString="0" containsNumber="1" containsInteger="1" minValue="100" maxValue="100"/>
    </cacheField>
    <cacheField name="2024_CF" numFmtId="2">
      <sharedItems containsSemiMixedTypes="0" containsString="0" containsNumber="1" minValue="9.0909090909090917" maxValue="95.870870870870874"/>
    </cacheField>
    <cacheField name="2024_CE" numFmtId="2">
      <sharedItems containsSemiMixedTypes="0" containsString="0" containsNumber="1" minValue="91.666666666666657" maxValue="97.941888619854723"/>
    </cacheField>
    <cacheField name="2024_RP" numFmtId="0">
      <sharedItems containsSemiMixedTypes="0" containsString="0" containsNumber="1" containsInteger="1" minValue="10" maxValue="98"/>
    </cacheField>
    <cacheField name="2024_RE" numFmtId="0">
      <sharedItems containsSemiMixedTypes="0" containsString="0" containsNumber="1" containsInteger="1" minValue="100" maxValue="100"/>
    </cacheField>
    <cacheField name="2025_CF" numFmtId="2">
      <sharedItems containsSemiMixedTypes="0" containsString="0" containsNumber="1" minValue="10.330578512396695" maxValue="95.870870870870874"/>
    </cacheField>
    <cacheField name="2025_CE" numFmtId="2">
      <sharedItems containsSemiMixedTypes="0" containsString="0" containsNumber="1" minValue="91.666666666666657" maxValue="97.941888619854723"/>
    </cacheField>
    <cacheField name="2025_RP" numFmtId="0">
      <sharedItems containsSemiMixedTypes="0" containsString="0" containsNumber="1" containsInteger="1" minValue="11" maxValue="98"/>
    </cacheField>
    <cacheField name="2025_RE" numFmtId="0">
      <sharedItems containsSemiMixedTypes="0" containsString="0" containsNumber="1" containsInteger="1" minValue="100" maxValue="100"/>
    </cacheField>
    <cacheField name="2014_CF" numFmtId="2">
      <sharedItems containsSemiMixedTypes="0" containsString="0" containsNumber="1" minValue="0" maxValue="39.737991266375545"/>
    </cacheField>
    <cacheField name="2014_CE" numFmtId="2">
      <sharedItems containsSemiMixedTypes="0" containsString="0" containsNumber="1" minValue="91.666666666666657" maxValue="97.941888619854723"/>
    </cacheField>
    <cacheField name="2014_RP" numFmtId="0">
      <sharedItems containsString="0" containsBlank="1" containsNumber="1" minValue="0" maxValue="43.049490538573508"/>
    </cacheField>
    <cacheField name="2014_RE" numFmtId="0">
      <sharedItems containsSemiMixedTypes="0" containsString="0" containsNumber="1" containsInteger="1" minValue="100" maxValue="100"/>
    </cacheField>
    <cacheField name="2030_CF" numFmtId="2">
      <sharedItems containsSemiMixedTypes="0" containsString="0" containsNumber="1" minValue="0" maxValue="87.368421052631589"/>
    </cacheField>
    <cacheField name="2030_CE" numFmtId="2">
      <sharedItems containsSemiMixedTypes="0" containsString="0" containsNumber="1" minValue="91.666666666666657" maxValue="97.941888619854723"/>
    </cacheField>
    <cacheField name="2030_RP" numFmtId="0">
      <sharedItems containsString="0" containsBlank="1" containsNumber="1" minValue="17.458677685950416" maxValue="95.311004784689004"/>
    </cacheField>
    <cacheField name="2030_RE" numFmtId="0">
      <sharedItems containsSemiMixedTypes="0" containsString="0" containsNumber="1" containsInteger="1" minValue="100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2394.646641666666" createdVersion="4" refreshedVersion="4" minRefreshableVersion="3" recordCount="25">
  <cacheSource type="worksheet">
    <worksheetSource ref="A2:AD27" sheet="Railroad_OSD"/>
  </cacheSource>
  <cacheFields count="30">
    <cacheField name="state_and_county_fips_code" numFmtId="0">
      <sharedItems containsBlank="1" count="15">
        <s v="13015"/>
        <s v="13057"/>
        <s v="13063"/>
        <s v="13067"/>
        <s v="13077"/>
        <s v="13089"/>
        <s v="13097"/>
        <s v="13113"/>
        <s v="13121"/>
        <s v="13135"/>
        <s v="13151"/>
        <s v="13217"/>
        <s v="13223"/>
        <s v="13247"/>
        <m/>
      </sharedItems>
    </cacheField>
    <cacheField name="county_name" numFmtId="0">
      <sharedItems containsBlank="1"/>
    </cacheField>
    <cacheField name="scc" numFmtId="0">
      <sharedItems containsBlank="1" count="4">
        <s v="2285002006"/>
        <s v="2285002007"/>
        <s v="2285002010"/>
        <m/>
      </sharedItems>
    </cacheField>
    <cacheField name="CO" numFmtId="0">
      <sharedItems containsString="0" containsBlank="1" containsNumber="1" minValue="0.27313889999999996" maxValue="121.87657615079999"/>
    </cacheField>
    <cacheField name="NOX" numFmtId="0">
      <sharedItems containsString="0" containsBlank="1" containsNumber="1" minValue="2.7740680000000002" maxValue="819.81319959199993"/>
    </cacheField>
    <cacheField name="VOC" numFmtId="0">
      <sharedItems containsString="0" containsBlank="1" containsNumber="1" minValue="0.1078559" maxValue="55.959130000000002"/>
    </cacheField>
    <cacheField name="Index1" numFmtId="0">
      <sharedItems containsBlank="1"/>
    </cacheField>
    <cacheField name="Index2" numFmtId="0">
      <sharedItems containsBlank="1"/>
    </cacheField>
    <cacheField name="GF_2014" numFmtId="0">
      <sharedItems containsString="0" containsBlank="1" containsNumber="1" containsInteger="1" minValue="1" maxValue="1"/>
    </cacheField>
    <cacheField name="CF_CO" numFmtId="0">
      <sharedItems containsString="0" containsBlank="1" containsNumber="1" containsInteger="1" minValue="0" maxValue="0"/>
    </cacheField>
    <cacheField name="CF_NOX" numFmtId="0">
      <sharedItems containsString="0" containsBlank="1" containsNumber="1" minValue="0" maxValue="22.857142857142854"/>
    </cacheField>
    <cacheField name="CF_VOC" numFmtId="0">
      <sharedItems containsString="0" containsBlank="1" containsNumber="1" minValue="0" maxValue="34.408602150537654"/>
    </cacheField>
    <cacheField name="CO_2014" numFmtId="0">
      <sharedItems containsString="0" containsBlank="1" containsNumber="1" minValue="0.27313889999999996" maxValue="121.87657615079999"/>
    </cacheField>
    <cacheField name="NOX_2014" numFmtId="0">
      <sharedItems containsString="0" containsBlank="1" containsNumber="1" minValue="2.7740680000000002" maxValue="666.66992730923687"/>
    </cacheField>
    <cacheField name="VOC_2014" numFmtId="0">
      <sharedItems containsString="0" containsBlank="1" containsNumber="1" minValue="0.1078559" maxValue="47.378730066666662"/>
    </cacheField>
    <cacheField name="GF_2030" numFmtId="0">
      <sharedItems containsString="0" containsBlank="1" containsNumber="1" minValue="1.1186258827201434" maxValue="1.1186258827201434"/>
    </cacheField>
    <cacheField name="CF_CO2" numFmtId="0">
      <sharedItems containsString="0" containsBlank="1" containsNumber="1" containsInteger="1" minValue="0" maxValue="0"/>
    </cacheField>
    <cacheField name="CF_NOX2" numFmtId="0">
      <sharedItems containsString="0" containsBlank="1" containsNumber="1" minValue="16.115702479338847" maxValue="69.714285714285708"/>
    </cacheField>
    <cacheField name="CF_VOC2" numFmtId="0">
      <sharedItems containsString="0" containsBlank="1" containsNumber="1" minValue="0" maxValue="79.569892473118273"/>
    </cacheField>
    <cacheField name="CO_2030" numFmtId="0">
      <sharedItems containsString="0" containsBlank="1" containsNumber="1" minValue="0.30554024311770894" maxValue="136.33429257959742"/>
    </cacheField>
    <cacheField name="NOX_2030" numFmtId="0">
      <sharedItems containsString="0" containsBlank="1" containsNumber="1" minValue="2.6030507679372632" maxValue="408.96200034282487"/>
    </cacheField>
    <cacheField name="VOC_2030" numFmtId="0">
      <sharedItems containsString="0" containsBlank="1" containsNumber="1" minValue="0.12065040134407552" maxValue="25.873563559567188"/>
    </cacheField>
    <cacheField name="ProfileNO" numFmtId="0">
      <sharedItems containsBlank="1"/>
    </cacheField>
    <cacheField name="OSD_factor" numFmtId="0">
      <sharedItems containsString="0" containsBlank="1" containsNumber="1" minValue="2.68817204300968E-3" maxValue="2.68817204300968E-3"/>
    </cacheField>
    <cacheField name="CO2" numFmtId="164">
      <sharedItems containsSemiMixedTypes="0" containsString="0" containsNumber="1" minValue="7.3424435483841657E-4" maxValue="1.9868651623107665"/>
    </cacheField>
    <cacheField name="VOC_2014 OS" numFmtId="164">
      <sharedItems containsSemiMixedTypes="0" containsString="0" containsNumber="1" minValue="2.8993521505364775E-4" maxValue="0.54267824548946897"/>
    </cacheField>
    <cacheField name="NOX_2014 OS" numFmtId="164">
      <sharedItems containsSemiMixedTypes="0" containsString="0" containsNumber="1" minValue="7.4571720430077777E-3" maxValue="10.935167107510608"/>
    </cacheField>
    <cacheField name="CO OS" numFmtId="164">
      <sharedItems containsSemiMixedTypes="0" containsString="0" containsNumber="1" minValue="8.2134473956340596E-4" maxValue="2.2225587960357824"/>
    </cacheField>
    <cacheField name="VOC_2030 OS" numFmtId="164">
      <sharedItems containsSemiMixedTypes="0" containsString="0" containsNumber="1" minValue="3.2432903587104132E-4" maxValue="0.22666055300395843"/>
    </cacheField>
    <cacheField name="NOX_2030 OS" numFmtId="164">
      <sharedItems containsSemiMixedTypes="0" containsString="0" containsNumber="1" minValue="6.9974483009038295E-3" maxValue="5.29500196276285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uthor" refreshedDate="42411.422798958331" createdVersion="4" refreshedVersion="4" minRefreshableVersion="3" recordCount="85">
  <cacheSource type="worksheet">
    <worksheetSource ref="A2:AA87" sheet="Aircraft_OSD"/>
  </cacheSource>
  <cacheFields count="27">
    <cacheField name="FIPS" numFmtId="0">
      <sharedItems containsString="0" containsBlank="1" containsNumber="1" containsInteger="1" minValue="13015" maxValue="13247"/>
    </cacheField>
    <cacheField name="County" numFmtId="0">
      <sharedItems containsBlank="1" count="16">
        <s v="Bartow"/>
        <s v="Cherokee"/>
        <s v="Clayton"/>
        <s v="Cobb"/>
        <s v="Coweta"/>
        <s v="DeKalb"/>
        <s v="Douglas"/>
        <s v="Fayette"/>
        <s v="Forsyth"/>
        <s v="Fulton"/>
        <s v="Gwinnett"/>
        <s v="Henry"/>
        <s v="Newton"/>
        <s v="Paulding"/>
        <s v="Rockdale"/>
        <m/>
      </sharedItems>
    </cacheField>
    <cacheField name="SCC" numFmtId="0">
      <sharedItems containsString="0" containsBlank="1" containsNumber="1" containsInteger="1" minValue="2265008005" maxValue="2275070000" count="12">
        <n v="2275001000"/>
        <n v="2275050011"/>
        <n v="2275050012"/>
        <n v="2275060011"/>
        <n v="2275060012"/>
        <n v="2265008005"/>
        <n v="2267008005"/>
        <n v="2268008005"/>
        <n v="2270008005"/>
        <n v="2275020000"/>
        <n v="2275070000"/>
        <m/>
      </sharedItems>
    </cacheField>
    <cacheField name="CO" numFmtId="0">
      <sharedItems containsString="0" containsBlank="1" containsNumber="1" minValue="8.4530300000000006E-6" maxValue="4775.1462299999903"/>
    </cacheField>
    <cacheField name="VOC" numFmtId="0">
      <sharedItems containsString="0" containsBlank="1" containsNumber="1" minValue="2.0740700000000002E-6" maxValue="487.20957199999998"/>
    </cacheField>
    <cacheField name="NOX" numFmtId="0">
      <sharedItems containsString="0" containsBlank="1" containsNumber="1" minValue="7.4747999999999898E-6" maxValue="3579.6748499999899"/>
    </cacheField>
    <cacheField name="Index1" numFmtId="0">
      <sharedItems containsBlank="1"/>
    </cacheField>
    <cacheField name="Index2" numFmtId="0">
      <sharedItems containsBlank="1"/>
    </cacheField>
    <cacheField name="GF_2014" numFmtId="0">
      <sharedItems containsString="0" containsBlank="1" containsNumber="1" minValue="0" maxValue="1.2482245519107202"/>
    </cacheField>
    <cacheField name="CO_2014" numFmtId="2">
      <sharedItems containsSemiMixedTypes="0" containsString="0" containsNumber="1" minValue="0" maxValue="9468.7644927415731"/>
    </cacheField>
    <cacheField name="VOC_2014" numFmtId="2">
      <sharedItems containsSemiMixedTypes="0" containsString="0" containsNumber="1" minValue="0" maxValue="750.30152948230909"/>
    </cacheField>
    <cacheField name="NOX_2014" numFmtId="2">
      <sharedItems containsSemiMixedTypes="0" containsString="0" containsNumber="1" minValue="0" maxValue="5043.8772735677294"/>
    </cacheField>
    <cacheField name="GF_2030" numFmtId="0">
      <sharedItems containsString="0" containsBlank="1" containsNumber="1" minValue="0" maxValue="1.9497801826175178"/>
    </cacheField>
    <cacheField name="CO_2030" numFmtId="2">
      <sharedItems containsSemiMixedTypes="0" containsString="0" containsNumber="1" minValue="0" maxValue="10181.235292712236"/>
    </cacheField>
    <cacheField name="VOC_2030" numFmtId="2">
      <sharedItems containsSemiMixedTypes="0" containsString="0" containsNumber="1" minValue="0" maxValue="960.20041750246764"/>
    </cacheField>
    <cacheField name="NOX_2030" numFmtId="2">
      <sharedItems containsSemiMixedTypes="0" containsString="0" containsNumber="1" minValue="0" maxValue="6378.5716971824795"/>
    </cacheField>
    <cacheField name="ProfileNO" numFmtId="0">
      <sharedItems containsBlank="1"/>
    </cacheField>
    <cacheField name="OSD_factor" numFmtId="0">
      <sharedItems containsString="0" containsBlank="1" containsNumber="1" minValue="2.68817204300968E-3" maxValue="3.7133908101612901E-3"/>
    </cacheField>
    <cacheField name="CO2" numFmtId="164">
      <sharedItems containsString="0" containsBlank="1" containsNumber="1" minValue="2.2723198924722116E-8" maxValue="5.1079006935034688"/>
    </cacheField>
    <cacheField name="VOC_2011" numFmtId="164">
      <sharedItems containsString="0" containsBlank="1" containsNumber="1" minValue="5.5754569892450874E-9" maxValue="0.14542646292151054"/>
    </cacheField>
    <cacheField name="NOX_2011" numFmtId="164">
      <sharedItems containsString="0" containsBlank="1" containsNumber="1" minValue="2.0093548387088729E-8" maxValue="0.10128185098732589"/>
    </cacheField>
    <cacheField name="CO3" numFmtId="164">
      <sharedItems containsSemiMixedTypes="0" containsString="0" containsNumber="1" minValue="0" maxValue="24.757718968176793"/>
    </cacheField>
    <cacheField name="VOC_2014 OS" numFmtId="164">
      <sharedItems containsSemiMixedTypes="0" containsString="0" containsNumber="1" minValue="0" maxValue="1.9551750216773109"/>
    </cacheField>
    <cacheField name="NOX_2014 OS" numFmtId="164">
      <sharedItems containsMixedTypes="1" containsNumber="1" minValue="0" maxValue="13.117349012044199"/>
    </cacheField>
    <cacheField name="CO4" numFmtId="164">
      <sharedItems containsSemiMixedTypes="0" containsString="0" containsNumber="1" minValue="0" maxValue="26.618460605798209"/>
    </cacheField>
    <cacheField name="VOC_2030 OS" numFmtId="164">
      <sharedItems containsSemiMixedTypes="0" containsString="0" containsNumber="1" minValue="0" maxValue="2.5015979725441913"/>
    </cacheField>
    <cacheField name="NOX_2030 OS" numFmtId="164">
      <sharedItems containsSemiMixedTypes="0" containsString="0" containsNumber="1" minValue="0" maxValue="16.5880877632019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x v="0"/>
    <x v="0"/>
    <x v="0"/>
    <x v="0"/>
    <x v="0"/>
    <x v="0"/>
    <x v="0"/>
    <x v="0"/>
    <n v="34.857142857142861"/>
    <n v="92.307692307692307"/>
    <n v="38"/>
    <n v="100"/>
    <n v="38.285714285714285"/>
    <n v="92.307692307692307"/>
    <n v="41"/>
    <n v="100"/>
    <n v="41.142857142857139"/>
    <n v="92.307692307692307"/>
    <n v="45"/>
    <n v="100"/>
    <n v="43.428571428571431"/>
    <n v="92.307692307692307"/>
    <n v="47"/>
    <n v="100"/>
    <n v="46.285714285714285"/>
    <n v="92.307692307692307"/>
    <n v="50"/>
    <n v="100"/>
    <n v="49.142857142857146"/>
    <n v="92.307692307692307"/>
    <n v="53"/>
    <n v="100"/>
    <n v="52"/>
    <n v="92.307692307692307"/>
    <n v="56"/>
    <n v="100"/>
    <n v="54.857142857142861"/>
    <n v="92.307692307692307"/>
    <n v="59"/>
    <n v="100"/>
    <n v="57.714285714285715"/>
    <n v="92.307692307692307"/>
    <n v="63"/>
    <n v="100"/>
    <n v="22.857142857142854"/>
    <n v="92.307692307692307"/>
    <n v="24.761904761904759"/>
    <n v="100"/>
    <n v="69.714285714285708"/>
    <n v="92.307692307692307"/>
    <n v="75.523809523809518"/>
    <n v="100"/>
  </r>
  <r>
    <x v="0"/>
    <x v="0"/>
    <x v="0"/>
    <x v="0"/>
    <x v="0"/>
    <x v="0"/>
    <x v="0"/>
    <x v="1"/>
    <n v="53.968253968253968"/>
    <n v="95.3125"/>
    <n v="57"/>
    <n v="100"/>
    <n v="57.142857142857139"/>
    <n v="95.3125"/>
    <n v="60"/>
    <n v="100"/>
    <n v="60.317460317460316"/>
    <n v="95.3125"/>
    <n v="63"/>
    <n v="100"/>
    <n v="63.492063492063487"/>
    <n v="95.3125"/>
    <n v="67"/>
    <n v="100"/>
    <n v="65.079365079365076"/>
    <n v="95.3125"/>
    <n v="68"/>
    <n v="100"/>
    <n v="68.253968253968253"/>
    <n v="95.3125"/>
    <n v="72"/>
    <n v="100"/>
    <n v="69.841269841269849"/>
    <n v="95.3125"/>
    <n v="73"/>
    <n v="100"/>
    <n v="73.015873015873012"/>
    <n v="95.3125"/>
    <n v="77"/>
    <n v="100"/>
    <n v="74.603174603174594"/>
    <n v="95.3125"/>
    <n v="78"/>
    <n v="100"/>
    <n v="0"/>
    <n v="95.3125"/>
    <m/>
    <n v="100"/>
    <n v="0"/>
    <n v="95.3125"/>
    <m/>
    <n v="100"/>
  </r>
  <r>
    <x v="0"/>
    <x v="0"/>
    <x v="0"/>
    <x v="0"/>
    <x v="0"/>
    <x v="0"/>
    <x v="0"/>
    <x v="2"/>
    <n v="53.968253968253975"/>
    <n v="95.3125"/>
    <n v="57"/>
    <n v="100"/>
    <n v="57.142857142857139"/>
    <n v="95.3125"/>
    <n v="60"/>
    <n v="100"/>
    <n v="60.317460317460316"/>
    <n v="95.3125"/>
    <n v="63"/>
    <n v="100"/>
    <n v="63.492063492063487"/>
    <n v="95.3125"/>
    <n v="67"/>
    <n v="100"/>
    <n v="65.079365079365076"/>
    <n v="95.3125"/>
    <n v="68"/>
    <n v="100"/>
    <n v="68.253968253968239"/>
    <n v="95.3125"/>
    <n v="72"/>
    <n v="100"/>
    <n v="69.841269841269835"/>
    <n v="95.3125"/>
    <n v="73"/>
    <n v="100"/>
    <n v="73.015873015873012"/>
    <n v="95.3125"/>
    <n v="77"/>
    <n v="100"/>
    <n v="74.603174603174594"/>
    <n v="95.3125"/>
    <n v="78"/>
    <n v="100"/>
    <n v="0"/>
    <n v="95.3125"/>
    <m/>
    <n v="100"/>
    <n v="0"/>
    <n v="95.3125"/>
    <m/>
    <n v="100"/>
  </r>
  <r>
    <x v="0"/>
    <x v="0"/>
    <x v="0"/>
    <x v="0"/>
    <x v="0"/>
    <x v="0"/>
    <x v="0"/>
    <x v="3"/>
    <n v="95.795795795795797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0"/>
    <n v="97.941888619854723"/>
    <m/>
    <n v="100"/>
    <n v="0"/>
    <n v="97.941888619854723"/>
    <m/>
    <n v="100"/>
  </r>
  <r>
    <x v="0"/>
    <x v="0"/>
    <x v="0"/>
    <x v="0"/>
    <x v="0"/>
    <x v="0"/>
    <x v="0"/>
    <x v="4"/>
    <n v="50.537634408602159"/>
    <n v="91.666666666666657"/>
    <n v="55"/>
    <n v="100"/>
    <n v="54.838709677419359"/>
    <n v="91.666666666666657"/>
    <n v="60"/>
    <n v="100"/>
    <n v="58.064516129032263"/>
    <n v="91.666666666666657"/>
    <n v="63"/>
    <n v="100"/>
    <n v="61.290322580645174"/>
    <n v="91.666666666666657"/>
    <n v="67"/>
    <n v="100"/>
    <n v="63.44086021505376"/>
    <n v="91.666666666666657"/>
    <n v="69"/>
    <n v="100"/>
    <n v="65.591397849462368"/>
    <n v="91.666666666666657"/>
    <n v="72"/>
    <n v="100"/>
    <n v="67.741935483870975"/>
    <n v="91.666666666666657"/>
    <n v="74"/>
    <n v="100"/>
    <n v="69.892473118279568"/>
    <n v="91.666666666666657"/>
    <n v="76"/>
    <n v="100"/>
    <n v="72.043010752688176"/>
    <n v="91.666666666666657"/>
    <n v="79"/>
    <n v="100"/>
    <n v="34.408602150537654"/>
    <n v="91.666666666666657"/>
    <n v="37.536656891495625"/>
    <n v="100"/>
    <n v="79.569892473118273"/>
    <n v="91.666666666666657"/>
    <n v="86.803519061583586"/>
    <n v="100"/>
  </r>
  <r>
    <x v="1"/>
    <x v="0"/>
    <x v="1"/>
    <x v="0"/>
    <x v="0"/>
    <x v="0"/>
    <x v="1"/>
    <x v="0"/>
    <n v="2.0661157024793391"/>
    <n v="92.307692307692307"/>
    <n v="2"/>
    <n v="100"/>
    <n v="2.4793388429752068"/>
    <n v="92.307692307692307"/>
    <n v="3"/>
    <n v="100"/>
    <n v="3.71900826446281"/>
    <n v="92.307692307692307"/>
    <n v="4"/>
    <n v="100"/>
    <n v="4.5454545454545459"/>
    <n v="92.307692307692307"/>
    <n v="5"/>
    <n v="100"/>
    <n v="5.785123966942149"/>
    <n v="92.307692307692307"/>
    <n v="6"/>
    <n v="100"/>
    <n v="7.0247933884297522"/>
    <n v="92.307692307692307"/>
    <n v="8"/>
    <n v="100"/>
    <n v="7.8512396694214877"/>
    <n v="92.307692307692307"/>
    <n v="9"/>
    <n v="100"/>
    <n v="9.0909090909090917"/>
    <n v="92.307692307692307"/>
    <n v="10"/>
    <n v="100"/>
    <n v="10.330578512396695"/>
    <n v="92.307692307692307"/>
    <n v="11"/>
    <n v="100"/>
    <n v="0"/>
    <n v="92.307692307692307"/>
    <n v="0"/>
    <n v="100"/>
    <n v="16.115702479338847"/>
    <n v="92.307692307692307"/>
    <n v="17.458677685950416"/>
    <n v="100"/>
  </r>
  <r>
    <x v="1"/>
    <x v="0"/>
    <x v="1"/>
    <x v="0"/>
    <x v="0"/>
    <x v="0"/>
    <x v="1"/>
    <x v="1"/>
    <n v="16.92307692307692"/>
    <n v="95.3125"/>
    <n v="18"/>
    <n v="100"/>
    <n v="16.92307692307692"/>
    <n v="95.3125"/>
    <n v="18"/>
    <n v="100"/>
    <n v="16.92307692307692"/>
    <n v="95.3125"/>
    <n v="18"/>
    <n v="100"/>
    <n v="18.461538461538467"/>
    <n v="95.3125"/>
    <n v="19"/>
    <n v="100"/>
    <n v="18.461538461538467"/>
    <n v="95.3125"/>
    <n v="19"/>
    <n v="100"/>
    <n v="18.461538461538467"/>
    <n v="95.3125"/>
    <n v="19"/>
    <n v="100"/>
    <n v="20"/>
    <n v="95.3125"/>
    <n v="21"/>
    <n v="100"/>
    <n v="20"/>
    <n v="95.3125"/>
    <n v="21"/>
    <n v="100"/>
    <n v="21.538461538461544"/>
    <n v="95.3125"/>
    <n v="23"/>
    <n v="100"/>
    <n v="0"/>
    <n v="95.3125"/>
    <m/>
    <n v="100"/>
    <n v="0"/>
    <n v="95.3125"/>
    <m/>
    <n v="100"/>
  </r>
  <r>
    <x v="1"/>
    <x v="0"/>
    <x v="1"/>
    <x v="0"/>
    <x v="0"/>
    <x v="0"/>
    <x v="1"/>
    <x v="2"/>
    <n v="16.923076923076913"/>
    <n v="95.3125"/>
    <n v="18"/>
    <n v="100"/>
    <n v="16.923076923076913"/>
    <n v="95.3125"/>
    <n v="18"/>
    <n v="100"/>
    <n v="16.923076923076913"/>
    <n v="95.3125"/>
    <n v="18"/>
    <n v="100"/>
    <n v="18.461538461538456"/>
    <n v="95.3125"/>
    <n v="19"/>
    <n v="100"/>
    <n v="18.461538461538456"/>
    <n v="95.3125"/>
    <n v="19"/>
    <n v="100"/>
    <n v="18.461538461538456"/>
    <n v="95.3125"/>
    <n v="19"/>
    <n v="100"/>
    <n v="20.000000000000004"/>
    <n v="95.3125"/>
    <n v="21"/>
    <n v="100"/>
    <n v="20.000000000000004"/>
    <n v="95.3125"/>
    <n v="21"/>
    <n v="100"/>
    <n v="21.538461538461547"/>
    <n v="95.3125"/>
    <n v="23"/>
    <n v="100"/>
    <n v="0"/>
    <n v="95.3125"/>
    <m/>
    <n v="100"/>
    <n v="0"/>
    <n v="95.3125"/>
    <m/>
    <n v="100"/>
  </r>
  <r>
    <x v="1"/>
    <x v="0"/>
    <x v="1"/>
    <x v="0"/>
    <x v="0"/>
    <x v="0"/>
    <x v="1"/>
    <x v="3"/>
    <n v="95.795795795795797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0"/>
    <n v="97.941888619854723"/>
    <m/>
    <n v="100"/>
    <n v="0"/>
    <n v="97.941888619854723"/>
    <m/>
    <n v="100"/>
  </r>
  <r>
    <x v="2"/>
    <x v="0"/>
    <x v="2"/>
    <x v="0"/>
    <x v="0"/>
    <x v="0"/>
    <x v="2"/>
    <x v="0"/>
    <n v="51.091703056768559"/>
    <n v="92.307692307692307"/>
    <n v="55"/>
    <n v="100"/>
    <n v="54.148471615720531"/>
    <n v="92.307692307692307"/>
    <n v="59"/>
    <n v="100"/>
    <n v="57.20524017467249"/>
    <n v="92.307692307692307"/>
    <n v="62"/>
    <n v="100"/>
    <n v="59.388646288209614"/>
    <n v="92.307692307692307"/>
    <n v="64"/>
    <n v="100"/>
    <n v="61.572052401746724"/>
    <n v="92.307692307692307"/>
    <n v="67"/>
    <n v="100"/>
    <n v="63.755458515283848"/>
    <n v="92.307692307692307"/>
    <n v="69"/>
    <n v="100"/>
    <n v="65.938864628820966"/>
    <n v="92.307692307692307"/>
    <n v="71"/>
    <n v="100"/>
    <n v="68.122270742358083"/>
    <n v="92.307692307692307"/>
    <n v="74"/>
    <n v="100"/>
    <n v="70.3056768558952"/>
    <n v="92.307692307692307"/>
    <n v="76"/>
    <n v="100"/>
    <n v="39.737991266375545"/>
    <n v="92.307692307692307"/>
    <n v="43.049490538573508"/>
    <n v="100"/>
    <n v="78.602620087336248"/>
    <n v="92.307692307692307"/>
    <n v="85.152838427947614"/>
    <n v="100"/>
  </r>
  <r>
    <x v="2"/>
    <x v="0"/>
    <x v="2"/>
    <x v="0"/>
    <x v="0"/>
    <x v="0"/>
    <x v="2"/>
    <x v="1"/>
    <n v="56.25"/>
    <n v="95.3125"/>
    <n v="59"/>
    <n v="100"/>
    <n v="59.375"/>
    <n v="95.3125"/>
    <n v="62"/>
    <n v="100"/>
    <n v="64.0625"/>
    <n v="95.3125"/>
    <n v="67"/>
    <n v="100"/>
    <n v="67.187500000000014"/>
    <n v="95.3125"/>
    <n v="70"/>
    <n v="100"/>
    <n v="68.75"/>
    <n v="95.3125"/>
    <n v="72"/>
    <n v="100"/>
    <n v="71.875"/>
    <n v="95.3125"/>
    <n v="75"/>
    <n v="100"/>
    <n v="73.4375"/>
    <n v="95.3125"/>
    <n v="77"/>
    <n v="100"/>
    <n v="76.5625"/>
    <n v="95.3125"/>
    <n v="80"/>
    <n v="100"/>
    <n v="78.125"/>
    <n v="95.3125"/>
    <n v="82"/>
    <n v="100"/>
    <n v="0"/>
    <n v="95.3125"/>
    <m/>
    <n v="100"/>
    <n v="0"/>
    <n v="95.3125"/>
    <m/>
    <n v="100"/>
  </r>
  <r>
    <x v="2"/>
    <x v="0"/>
    <x v="2"/>
    <x v="0"/>
    <x v="0"/>
    <x v="0"/>
    <x v="2"/>
    <x v="2"/>
    <n v="56.25"/>
    <n v="95.3125"/>
    <n v="59"/>
    <n v="100"/>
    <n v="59.375"/>
    <n v="95.3125"/>
    <n v="62"/>
    <n v="100"/>
    <n v="64.0625"/>
    <n v="95.3125"/>
    <n v="67"/>
    <n v="100"/>
    <n v="67.1875"/>
    <n v="95.3125"/>
    <n v="70"/>
    <n v="100"/>
    <n v="68.750000000000014"/>
    <n v="95.3125"/>
    <n v="72"/>
    <n v="100"/>
    <n v="71.874999999999986"/>
    <n v="95.3125"/>
    <n v="75"/>
    <n v="100"/>
    <n v="73.4375"/>
    <n v="95.3125"/>
    <n v="77"/>
    <n v="100"/>
    <n v="76.5625"/>
    <n v="95.3125"/>
    <n v="80"/>
    <n v="100"/>
    <n v="78.125000000000014"/>
    <n v="95.3125"/>
    <n v="82"/>
    <n v="100"/>
    <n v="0"/>
    <n v="95.3125"/>
    <m/>
    <n v="100"/>
    <n v="0"/>
    <n v="95.3125"/>
    <m/>
    <n v="100"/>
  </r>
  <r>
    <x v="2"/>
    <x v="0"/>
    <x v="2"/>
    <x v="0"/>
    <x v="0"/>
    <x v="0"/>
    <x v="2"/>
    <x v="3"/>
    <n v="95.795795795795797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0"/>
    <n v="97.941888619854723"/>
    <m/>
    <n v="100"/>
    <n v="0"/>
    <n v="97.941888619854723"/>
    <m/>
    <n v="100"/>
  </r>
  <r>
    <x v="2"/>
    <x v="0"/>
    <x v="2"/>
    <x v="0"/>
    <x v="0"/>
    <x v="0"/>
    <x v="2"/>
    <x v="4"/>
    <n v="51.578947368421055"/>
    <n v="91.666666666666657"/>
    <n v="56"/>
    <n v="100"/>
    <n v="56.84210526315789"/>
    <n v="91.666666666666657"/>
    <n v="62"/>
    <n v="100"/>
    <n v="63.157894736842103"/>
    <n v="91.666666666666657"/>
    <n v="69"/>
    <n v="100"/>
    <n v="67.368421052631575"/>
    <n v="91.666666666666657"/>
    <n v="73"/>
    <n v="100"/>
    <n v="69.473684210526315"/>
    <n v="91.666666666666657"/>
    <n v="76"/>
    <n v="100"/>
    <n v="71.578947368421055"/>
    <n v="91.666666666666657"/>
    <n v="78"/>
    <n v="100"/>
    <n v="74.73684210526315"/>
    <n v="91.666666666666657"/>
    <n v="82"/>
    <n v="100"/>
    <n v="76.84210526315789"/>
    <n v="91.666666666666657"/>
    <n v="84"/>
    <n v="100"/>
    <n v="78.94736842105263"/>
    <n v="91.666666666666657"/>
    <n v="86"/>
    <n v="100"/>
    <n v="33.684210526315802"/>
    <n v="91.666666666666657"/>
    <n v="36.746411483253603"/>
    <n v="100"/>
    <n v="87.368421052631589"/>
    <n v="91.666666666666657"/>
    <n v="95.311004784689004"/>
    <n v="100"/>
  </r>
  <r>
    <x v="3"/>
    <x v="0"/>
    <x v="3"/>
    <x v="0"/>
    <x v="0"/>
    <x v="0"/>
    <x v="3"/>
    <x v="0"/>
    <n v="51.091703056768559"/>
    <n v="92.307692307692307"/>
    <n v="55"/>
    <n v="100"/>
    <n v="54.148471615720531"/>
    <n v="92.307692307692307"/>
    <n v="59"/>
    <n v="100"/>
    <n v="57.20524017467249"/>
    <n v="92.307692307692307"/>
    <n v="62"/>
    <n v="100"/>
    <n v="59.388646288209614"/>
    <n v="92.307692307692307"/>
    <n v="64"/>
    <n v="100"/>
    <n v="61.572052401746724"/>
    <n v="92.307692307692307"/>
    <n v="67"/>
    <n v="100"/>
    <n v="63.755458515283848"/>
    <n v="92.307692307692307"/>
    <n v="69"/>
    <n v="100"/>
    <n v="65.938864628820966"/>
    <n v="92.307692307692307"/>
    <n v="71"/>
    <n v="100"/>
    <n v="68.122270742358083"/>
    <n v="92.307692307692307"/>
    <n v="74"/>
    <n v="100"/>
    <n v="70.3056768558952"/>
    <n v="92.307692307692307"/>
    <n v="76"/>
    <n v="100"/>
    <n v="39.737991266375545"/>
    <n v="92.307692307692307"/>
    <n v="43.049490538573508"/>
    <n v="100"/>
    <n v="78.602620087336248"/>
    <n v="92.307692307692307"/>
    <n v="85.152838427947614"/>
    <n v="100"/>
  </r>
  <r>
    <x v="3"/>
    <x v="0"/>
    <x v="3"/>
    <x v="0"/>
    <x v="0"/>
    <x v="0"/>
    <x v="3"/>
    <x v="1"/>
    <n v="56.25"/>
    <n v="95.3125"/>
    <n v="59"/>
    <n v="100"/>
    <n v="59.375"/>
    <n v="95.3125"/>
    <n v="62"/>
    <n v="100"/>
    <n v="64.0625"/>
    <n v="95.3125"/>
    <n v="67"/>
    <n v="100"/>
    <n v="67.187500000000014"/>
    <n v="95.3125"/>
    <n v="70"/>
    <n v="100"/>
    <n v="68.75"/>
    <n v="95.3125"/>
    <n v="72"/>
    <n v="100"/>
    <n v="71.875"/>
    <n v="95.3125"/>
    <n v="75"/>
    <n v="100"/>
    <n v="73.4375"/>
    <n v="95.3125"/>
    <n v="77"/>
    <n v="100"/>
    <n v="76.5625"/>
    <n v="95.3125"/>
    <n v="80"/>
    <n v="100"/>
    <n v="78.125"/>
    <n v="95.3125"/>
    <n v="82"/>
    <n v="100"/>
    <n v="0"/>
    <n v="95.3125"/>
    <m/>
    <n v="100"/>
    <n v="0"/>
    <n v="95.3125"/>
    <m/>
    <n v="100"/>
  </r>
  <r>
    <x v="3"/>
    <x v="0"/>
    <x v="3"/>
    <x v="0"/>
    <x v="0"/>
    <x v="0"/>
    <x v="3"/>
    <x v="2"/>
    <n v="56.25"/>
    <n v="95.3125"/>
    <n v="59"/>
    <n v="100"/>
    <n v="59.375"/>
    <n v="95.3125"/>
    <n v="62"/>
    <n v="100"/>
    <n v="64.0625"/>
    <n v="95.3125"/>
    <n v="67"/>
    <n v="100"/>
    <n v="67.1875"/>
    <n v="95.3125"/>
    <n v="70"/>
    <n v="100"/>
    <n v="68.750000000000014"/>
    <n v="95.3125"/>
    <n v="72"/>
    <n v="100"/>
    <n v="71.874999999999986"/>
    <n v="95.3125"/>
    <n v="75"/>
    <n v="100"/>
    <n v="73.4375"/>
    <n v="95.3125"/>
    <n v="77"/>
    <n v="100"/>
    <n v="76.5625"/>
    <n v="95.3125"/>
    <n v="80"/>
    <n v="100"/>
    <n v="78.125000000000014"/>
    <n v="95.3125"/>
    <n v="82"/>
    <n v="100"/>
    <n v="0"/>
    <n v="95.3125"/>
    <m/>
    <n v="100"/>
    <n v="0"/>
    <n v="95.3125"/>
    <m/>
    <n v="100"/>
  </r>
  <r>
    <x v="3"/>
    <x v="0"/>
    <x v="3"/>
    <x v="0"/>
    <x v="0"/>
    <x v="0"/>
    <x v="3"/>
    <x v="3"/>
    <n v="95.795795795795797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0"/>
    <n v="97.941888619854723"/>
    <m/>
    <n v="100"/>
    <n v="0"/>
    <n v="97.941888619854723"/>
    <m/>
    <n v="100"/>
  </r>
  <r>
    <x v="3"/>
    <x v="0"/>
    <x v="3"/>
    <x v="0"/>
    <x v="0"/>
    <x v="0"/>
    <x v="3"/>
    <x v="4"/>
    <n v="51.578947368421055"/>
    <n v="91.666666666666657"/>
    <n v="56"/>
    <n v="100"/>
    <n v="56.84210526315789"/>
    <n v="91.666666666666657"/>
    <n v="62"/>
    <n v="100"/>
    <n v="63.157894736842103"/>
    <n v="91.666666666666657"/>
    <n v="69"/>
    <n v="100"/>
    <n v="67.368421052631575"/>
    <n v="91.666666666666657"/>
    <n v="73"/>
    <n v="100"/>
    <n v="69.473684210526315"/>
    <n v="91.666666666666657"/>
    <n v="76"/>
    <n v="100"/>
    <n v="71.578947368421055"/>
    <n v="91.666666666666657"/>
    <n v="78"/>
    <n v="100"/>
    <n v="74.73684210526315"/>
    <n v="91.666666666666657"/>
    <n v="82"/>
    <n v="100"/>
    <n v="76.84210526315789"/>
    <n v="91.666666666666657"/>
    <n v="84"/>
    <n v="100"/>
    <n v="78.94736842105263"/>
    <n v="91.666666666666657"/>
    <n v="86"/>
    <n v="100"/>
    <n v="33.684210526315802"/>
    <n v="91.666666666666657"/>
    <n v="36.746411483253603"/>
    <n v="100"/>
    <n v="87.368421052631589"/>
    <n v="91.666666666666657"/>
    <n v="95.311004784689004"/>
    <n v="100"/>
  </r>
  <r>
    <x v="4"/>
    <x v="0"/>
    <x v="4"/>
    <x v="0"/>
    <x v="0"/>
    <x v="0"/>
    <x v="4"/>
    <x v="0"/>
    <n v="17.269076305220885"/>
    <n v="94.252873563218401"/>
    <n v="18"/>
    <n v="100"/>
    <n v="18.875502008032129"/>
    <n v="94.252873563218401"/>
    <n v="20"/>
    <n v="100"/>
    <n v="19.678714859437751"/>
    <n v="94.252873563218401"/>
    <n v="21"/>
    <n v="100"/>
    <n v="24.899598393574294"/>
    <n v="94.252873563218401"/>
    <n v="26"/>
    <n v="100"/>
    <n v="25.702811244979916"/>
    <n v="94.252873563218401"/>
    <n v="27"/>
    <n v="100"/>
    <n v="28.915662650602407"/>
    <n v="94.252873563218401"/>
    <n v="31"/>
    <n v="100"/>
    <n v="30.923694779116467"/>
    <n v="94.252873563218401"/>
    <n v="33"/>
    <n v="100"/>
    <n v="34.939759036144579"/>
    <n v="94.252873563218401"/>
    <n v="37"/>
    <n v="100"/>
    <n v="39.75903614457831"/>
    <n v="94.252873563218401"/>
    <n v="42"/>
    <n v="100"/>
    <n v="12.851405622489965"/>
    <n v="94.252873563218401"/>
    <n v="13.63502791654423"/>
    <n v="100"/>
    <n v="52.208835341365464"/>
    <n v="94.252873563218401"/>
    <n v="55.392300910960913"/>
    <n v="100"/>
  </r>
  <r>
    <x v="4"/>
    <x v="0"/>
    <x v="4"/>
    <x v="0"/>
    <x v="0"/>
    <x v="0"/>
    <x v="4"/>
    <x v="1"/>
    <n v="30.76923076923077"/>
    <n v="96.590909090909093"/>
    <n v="32"/>
    <n v="100"/>
    <n v="32.307692307692307"/>
    <n v="96.590909090909093"/>
    <n v="33"/>
    <n v="100"/>
    <n v="32.307692307692307"/>
    <n v="96.590909090909093"/>
    <n v="33"/>
    <n v="100"/>
    <n v="36.923076923076934"/>
    <n v="96.590909090909093"/>
    <n v="38"/>
    <n v="100"/>
    <n v="38.461538461538467"/>
    <n v="96.590909090909093"/>
    <n v="40"/>
    <n v="100"/>
    <n v="40"/>
    <n v="96.590909090909093"/>
    <n v="41"/>
    <n v="100"/>
    <n v="43.076923076923073"/>
    <n v="96.590909090909093"/>
    <n v="45"/>
    <n v="100"/>
    <n v="46.153846153846153"/>
    <n v="96.590909090909093"/>
    <n v="48"/>
    <n v="100"/>
    <n v="50.769230769230766"/>
    <n v="96.590909090909093"/>
    <n v="53"/>
    <n v="100"/>
    <n v="0"/>
    <n v="96.590909090909093"/>
    <m/>
    <n v="100"/>
    <n v="0"/>
    <n v="96.590909090909093"/>
    <m/>
    <n v="100"/>
  </r>
  <r>
    <x v="4"/>
    <x v="0"/>
    <x v="4"/>
    <x v="0"/>
    <x v="0"/>
    <x v="0"/>
    <x v="4"/>
    <x v="2"/>
    <n v="30.769230769230766"/>
    <n v="96.590909090909093"/>
    <n v="32"/>
    <n v="100"/>
    <n v="32.307692307692307"/>
    <n v="96.590909090909093"/>
    <n v="33"/>
    <n v="100"/>
    <n v="32.307692307692307"/>
    <n v="96.590909090909093"/>
    <n v="33"/>
    <n v="100"/>
    <n v="36.923076923076934"/>
    <n v="96.590909090909093"/>
    <n v="38"/>
    <n v="100"/>
    <n v="38.46153846153846"/>
    <n v="96.590909090909093"/>
    <n v="40"/>
    <n v="100"/>
    <n v="40"/>
    <n v="96.590909090909093"/>
    <n v="41"/>
    <n v="100"/>
    <n v="43.076923076923073"/>
    <n v="96.590909090909093"/>
    <n v="45"/>
    <n v="100"/>
    <n v="46.153846153846153"/>
    <n v="96.590909090909093"/>
    <n v="48"/>
    <n v="100"/>
    <n v="50.769230769230766"/>
    <n v="96.590909090909093"/>
    <n v="53"/>
    <n v="100"/>
    <n v="0"/>
    <n v="96.590909090909093"/>
    <m/>
    <n v="100"/>
    <n v="0"/>
    <n v="96.590909090909093"/>
    <m/>
    <n v="100"/>
  </r>
  <r>
    <x v="4"/>
    <x v="0"/>
    <x v="4"/>
    <x v="0"/>
    <x v="0"/>
    <x v="0"/>
    <x v="4"/>
    <x v="3"/>
    <n v="95.795795795795797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95.870870870870874"/>
    <n v="97.941888619854723"/>
    <n v="98"/>
    <n v="100"/>
    <n v="0"/>
    <n v="97.941888619854723"/>
    <m/>
    <n v="100"/>
    <n v="0"/>
    <n v="97.941888619854723"/>
    <m/>
    <n v="100"/>
  </r>
  <r>
    <x v="4"/>
    <x v="0"/>
    <x v="4"/>
    <x v="0"/>
    <x v="0"/>
    <x v="0"/>
    <x v="4"/>
    <x v="4"/>
    <n v="21.333333333333329"/>
    <n v="92.079207920792086"/>
    <n v="23"/>
    <n v="100"/>
    <n v="23.333333333333332"/>
    <n v="92.079207920792086"/>
    <n v="25"/>
    <n v="100"/>
    <n v="23.999999999999996"/>
    <n v="92.079207920792086"/>
    <n v="26"/>
    <n v="100"/>
    <n v="30"/>
    <n v="92.079207920792086"/>
    <n v="33"/>
    <n v="100"/>
    <n v="30.666666666666664"/>
    <n v="92.079207920792086"/>
    <n v="33"/>
    <n v="100"/>
    <n v="34.666666666666664"/>
    <n v="92.079207920792086"/>
    <n v="38"/>
    <n v="100"/>
    <n v="36.666666666666664"/>
    <n v="92.079207920792086"/>
    <n v="40"/>
    <n v="100"/>
    <n v="40.666666666666664"/>
    <n v="92.079207920792086"/>
    <n v="44"/>
    <n v="100"/>
    <n v="46.666666666666664"/>
    <n v="92.079207920792086"/>
    <n v="51"/>
    <n v="100"/>
    <n v="15.333333333333345"/>
    <n v="92.079207920792086"/>
    <n v="16.652329749103952"/>
    <n v="100"/>
    <n v="58.666666666666671"/>
    <n v="92.079207920792086"/>
    <n v="63.713261648745515"/>
    <n v="1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5">
  <r>
    <x v="0"/>
    <s v="Bartow"/>
    <x v="0"/>
    <n v="81.807727263100006"/>
    <n v="584.65155574000005"/>
    <n v="28.282459754840001"/>
    <s v="13015_2285002006"/>
    <s v="13_2285002006"/>
    <n v="1"/>
    <n v="0"/>
    <n v="22.857142857142854"/>
    <n v="34.408602150537654"/>
    <n v="81.807727263100006"/>
    <n v="451.01691442800006"/>
    <n v="18.550860699411182"/>
    <n v="1.1186258827201434"/>
    <n v="0"/>
    <n v="69.714285714285708"/>
    <n v="79.569892473118273"/>
    <n v="91.512241123013979"/>
    <n v="198.07049839450417"/>
    <n v="6.4635735340466862"/>
    <s v="&quot;7&quot;"/>
    <n v="2.68817204300968E-3"/>
    <n v="0.21991324533082623"/>
    <n v="4.9867905105924135E-2"/>
    <n v="1.212411060289839"/>
    <n v="0.24600064818004694"/>
    <n v="1.7375197672161578E-2"/>
    <n v="0.53244757632909978"/>
  </r>
  <r>
    <x v="1"/>
    <s v="Cherokee"/>
    <x v="1"/>
    <n v="2.0874459999999999"/>
    <n v="21.200620000000001"/>
    <n v="0.82428080000000004"/>
    <s v="13057_2285002007"/>
    <s v="13_2285002007"/>
    <n v="1"/>
    <n v="0"/>
    <n v="0"/>
    <n v="0"/>
    <n v="2.0874459999999999"/>
    <n v="21.200620000000001"/>
    <n v="0.82428080000000004"/>
    <n v="1.1186258827201434"/>
    <n v="0"/>
    <n v="16.115702479338847"/>
    <n v="0"/>
    <n v="2.3350711243806326"/>
    <n v="19.893632806314084"/>
    <n v="0.92206183750926607"/>
    <s v="&quot;7&quot;"/>
    <n v="2.68817204300968E-3"/>
    <n v="5.6114139784923843E-3"/>
    <n v="2.2158086021496536E-3"/>
    <n v="5.6990913978471884E-2"/>
    <n v="6.2770729149991952E-3"/>
    <n v="2.4786608535185433E-3"/>
    <n v="5.3477507543833722E-2"/>
  </r>
  <r>
    <x v="2"/>
    <s v="Clayton"/>
    <x v="0"/>
    <n v="15.328281640000002"/>
    <n v="95.449751899999995"/>
    <n v="5.3959569399999996"/>
    <s v="13063_2285002006"/>
    <s v="13_2285002006"/>
    <n v="1"/>
    <n v="0"/>
    <n v="22.857142857142854"/>
    <n v="34.408602150537654"/>
    <n v="15.328281640000002"/>
    <n v="73.632665751428576"/>
    <n v="3.5392835843010744"/>
    <n v="1.1186258827201434"/>
    <n v="0"/>
    <n v="69.714285714285708"/>
    <n v="79.569892473118273"/>
    <n v="17.146612580127968"/>
    <n v="32.336833358008448"/>
    <n v="1.233172954918498"/>
    <s v="&quot;7&quot;"/>
    <n v="2.68817204300968E-3"/>
    <n v="4.1205058172026576E-2"/>
    <n v="9.5142031836012424E-3"/>
    <n v="0.19793727352526666"/>
    <n v="4.6093044570218081E-2"/>
    <n v="3.3149810616075427E-3"/>
    <n v="8.6926971392461139E-2"/>
  </r>
  <r>
    <x v="2"/>
    <s v="Clayton"/>
    <x v="1"/>
    <n v="0.46838400000000002"/>
    <n v="4.7570199999999998"/>
    <n v="0.18495249999999999"/>
    <s v="13063_2285002007"/>
    <s v="13_2285002007"/>
    <n v="1"/>
    <n v="0"/>
    <n v="0"/>
    <n v="0"/>
    <n v="0.46838400000000002"/>
    <n v="4.7570199999999998"/>
    <n v="0.18495249999999999"/>
    <n v="1.1186258827201434"/>
    <n v="0"/>
    <n v="16.115702479338847"/>
    <n v="0"/>
    <n v="0.52394646545199164"/>
    <n v="4.4637566793939145"/>
    <n v="0.20689265357379732"/>
    <s v="&quot;7&quot;"/>
    <n v="2.68817204300968E-3"/>
    <n v="1.259096774193046E-3"/>
    <n v="4.9718413978474781E-4"/>
    <n v="1.2787688172037907E-2"/>
    <n v="1.4084582404617811E-3"/>
    <n v="5.5616304724116869E-4"/>
    <n v="1.1999345912344445E-2"/>
  </r>
  <r>
    <x v="3"/>
    <s v="Cobb"/>
    <x v="0"/>
    <n v="121.87657615079999"/>
    <n v="819.81319959199993"/>
    <n v="42.486157393899994"/>
    <s v="13067_2285002006"/>
    <s v="13_2285002006"/>
    <n v="1"/>
    <n v="0"/>
    <n v="22.857142857142854"/>
    <n v="34.408602150537654"/>
    <n v="121.87657615079999"/>
    <n v="632.42732539954284"/>
    <n v="27.86726452718171"/>
    <n v="1.1186258827201434"/>
    <n v="0"/>
    <n v="69.714285714285708"/>
    <n v="79.569892473118273"/>
    <n v="136.33429257959742"/>
    <n v="277.73946282936566"/>
    <n v="9.7096364628454666"/>
    <s v="&quot;7&quot;"/>
    <n v="2.68817204300968E-3"/>
    <n v="0.32762520470632084"/>
    <n v="7.4912001417125243E-2"/>
    <n v="1.7000734553744368"/>
    <n v="0.36649003381597584"/>
    <n v="2.6101173287208582E-2"/>
    <n v="0.74661145921842698"/>
  </r>
  <r>
    <x v="3"/>
    <s v="Cobb"/>
    <x v="1"/>
    <n v="0.63836599999999999"/>
    <n v="6.4834100000000001"/>
    <n v="0.25207499999999999"/>
    <s v="13067_2285002007"/>
    <s v="13_2285002007"/>
    <n v="1"/>
    <n v="0"/>
    <n v="0"/>
    <n v="0"/>
    <n v="0.63836599999999999"/>
    <n v="6.4834100000000001"/>
    <n v="0.25207499999999999"/>
    <n v="1.1186258827201434"/>
    <n v="0"/>
    <n v="16.115702479338847"/>
    <n v="0"/>
    <n v="0.71409273024852704"/>
    <n v="6.0837172626453757"/>
    <n v="0.28197761938668015"/>
    <s v="&quot;7&quot;"/>
    <n v="2.68817204300968E-3"/>
    <n v="1.7160376344079174E-3"/>
    <n v="6.776209677416651E-4"/>
    <n v="1.7428521505369391E-2"/>
    <n v="1.9196041135705433E-3"/>
    <n v="7.5800435318969792E-4"/>
    <n v="1.6354078663018676E-2"/>
  </r>
  <r>
    <x v="4"/>
    <s v="Coweta"/>
    <x v="0"/>
    <n v="36.952461531999994"/>
    <n v="263.86591697"/>
    <n v="12.776658639000003"/>
    <s v="13077_2285002006"/>
    <s v="13_2285002006"/>
    <n v="1"/>
    <n v="0"/>
    <n v="22.857142857142854"/>
    <n v="34.408602150537654"/>
    <n v="36.952461531999994"/>
    <n v="203.55370737685715"/>
    <n v="8.380388999774194"/>
    <n v="1.1186258827201434"/>
    <n v="0"/>
    <n v="69.714285714285708"/>
    <n v="79.569892473118273"/>
    <n v="41.335979899915635"/>
    <n v="89.393508270784565"/>
    <n v="2.9199324722262499"/>
    <s v="&quot;7&quot;"/>
    <n v="2.68817204300968E-3"/>
    <n v="9.9334574010713036E-2"/>
    <n v="2.2527927418738845E-2"/>
    <n v="0.54718738542144063"/>
    <n v="0.11111822553736328"/>
    <n v="7.8492808393147429E-3"/>
    <n v="0.24030512976007767"/>
  </r>
  <r>
    <x v="5"/>
    <s v="DeKalb"/>
    <x v="0"/>
    <n v="40.928412435999988"/>
    <n v="276.03591450000005"/>
    <n v="14.262638500599998"/>
    <s v="13089_2285002006"/>
    <s v="13_2285002006"/>
    <n v="1"/>
    <n v="0"/>
    <n v="22.857142857142854"/>
    <n v="34.408602150537654"/>
    <n v="40.928412435999988"/>
    <n v="212.94199118571433"/>
    <n v="9.3550639627591359"/>
    <n v="1.1186258827201434"/>
    <n v="0"/>
    <n v="69.714285714285708"/>
    <n v="79.569892473118273"/>
    <n v="45.783581489554578"/>
    <n v="93.516506751778891"/>
    <n v="3.2595330652729846"/>
    <s v="&quot;7&quot;"/>
    <n v="2.68817204300968E-3"/>
    <n v="0.11002261407522489"/>
    <n v="2.514802140525646E-2"/>
    <n v="0.57242470748825092"/>
    <n v="0.12307414378907609"/>
    <n v="8.7621856593324832E-3"/>
    <n v="0.25138845901005802"/>
  </r>
  <r>
    <x v="5"/>
    <s v="DeKalb"/>
    <x v="1"/>
    <n v="0.27313889999999996"/>
    <n v="2.7740680000000002"/>
    <n v="0.1078559"/>
    <s v="13089_2285002007"/>
    <s v="13_2285002007"/>
    <n v="1"/>
    <n v="0"/>
    <n v="0"/>
    <n v="0"/>
    <n v="0.27313889999999996"/>
    <n v="2.7740680000000002"/>
    <n v="0.1078559"/>
    <n v="1.1186258827201434"/>
    <n v="0"/>
    <n v="16.115702479338847"/>
    <n v="0"/>
    <n v="0.30554024311770894"/>
    <n v="2.6030507679372632"/>
    <n v="0.12065040134407552"/>
    <s v="&quot;7&quot;"/>
    <n v="2.68817204300968E-3"/>
    <n v="7.3424435483841657E-4"/>
    <n v="2.8993521505364775E-4"/>
    <n v="7.4571720430077777E-3"/>
    <n v="8.2134473956340596E-4"/>
    <n v="3.2432903587104132E-4"/>
    <n v="6.9974483009038295E-3"/>
  </r>
  <r>
    <x v="6"/>
    <s v="Douglas"/>
    <x v="0"/>
    <n v="17.437864300000001"/>
    <n v="108.12182200000001"/>
    <n v="6.1417678000000002"/>
    <s v="13097_2285002006"/>
    <s v="13_2285002006"/>
    <n v="1"/>
    <n v="0"/>
    <n v="22.857142857142854"/>
    <n v="34.408602150537654"/>
    <n v="17.437864300000001"/>
    <n v="83.408262685714291"/>
    <n v="4.0284713526881717"/>
    <n v="1.1186258827201434"/>
    <n v="0"/>
    <n v="69.714285714285708"/>
    <n v="79.569892473118273"/>
    <n v="19.506446345341576"/>
    <n v="36.629925911606826"/>
    <n v="1.4036179366452253"/>
    <s v="&quot;7&quot;"/>
    <n v="2.68817204300968E-3"/>
    <n v="4.6875979301056567E-2"/>
    <n v="1.0829224066361732E-2"/>
    <n v="0.22421575990774464"/>
    <n v="5.2436683724015568E-2"/>
    <n v="3.7731664963566269E-3"/>
    <n v="9.8467542773097341E-2"/>
  </r>
  <r>
    <x v="7"/>
    <s v="Fayette"/>
    <x v="0"/>
    <n v="16.490645999999998"/>
    <n v="117.85283999999999"/>
    <n v="5.7011160000000007"/>
    <s v="13113_2285002006"/>
    <s v="13_2285002006"/>
    <n v="1"/>
    <n v="0"/>
    <n v="22.857142857142854"/>
    <n v="34.408602150537654"/>
    <n v="16.490645999999998"/>
    <n v="90.915047999999999"/>
    <n v="3.7394416774193546"/>
    <n v="1.1186258827201434"/>
    <n v="0"/>
    <n v="69.714285714285708"/>
    <n v="79.569892473118273"/>
    <n v="18.446863438375399"/>
    <n v="39.926637544754399"/>
    <n v="1.3029129294818147"/>
    <s v="&quot;7&quot;"/>
    <n v="2.68817204300968E-3"/>
    <n v="4.4329693548369402E-2"/>
    <n v="1.0052262573703931E-2"/>
    <n v="0.24439529032248311"/>
    <n v="4.9588342576258167E-2"/>
    <n v="3.5024541115088567E-3"/>
    <n v="0.10732967081918943"/>
  </r>
  <r>
    <x v="8"/>
    <s v="Fulton"/>
    <x v="0"/>
    <n v="116.17524525800009"/>
    <n v="781.728259589"/>
    <n v="40.496858589219983"/>
    <s v="13121_2285002006"/>
    <s v="13_2285002006"/>
    <n v="1"/>
    <n v="0"/>
    <n v="22.857142857142854"/>
    <n v="34.408602150537654"/>
    <n v="116.17524525800009"/>
    <n v="603.04751454008579"/>
    <n v="26.562455633789444"/>
    <n v="1.1186258827201434"/>
    <n v="0"/>
    <n v="69.714285714285708"/>
    <n v="79.569892473118273"/>
    <n v="129.9566362769595"/>
    <n v="264.83690065595096"/>
    <n v="9.2550091349292654"/>
    <s v="&quot;7&quot;"/>
    <n v="2.68817204300968E-3"/>
    <n v="0.31229904639234873"/>
    <n v="7.1404450628437754E-2"/>
    <n v="1.6210954691931321"/>
    <n v="0.34934579644330011"/>
    <n v="2.4879056814316056E-2"/>
    <n v="0.71192715230065928"/>
  </r>
  <r>
    <x v="8"/>
    <s v="Fulton"/>
    <x v="1"/>
    <n v="1.0297502999999999"/>
    <n v="10.458394999999999"/>
    <n v="0.40662253999999998"/>
    <s v="13121_2285002007"/>
    <s v="13_2285002007"/>
    <n v="1"/>
    <n v="0"/>
    <n v="0"/>
    <n v="0"/>
    <n v="1.0297502999999999"/>
    <n v="10.458394999999999"/>
    <n v="0.40662253999999998"/>
    <n v="1.1186258827201434"/>
    <n v="0"/>
    <n v="16.115702479338847"/>
    <n v="0"/>
    <n v="1.1519053383188325"/>
    <n v="9.8136502551996667"/>
    <n v="0.4548584977414068"/>
    <s v="&quot;7&quot;"/>
    <n v="2.68817204300968E-3"/>
    <n v="2.7681459677408307E-3"/>
    <n v="1.0930713440855853E-3"/>
    <n v="2.8113965053752219E-2"/>
    <n v="3.0965197266622927E-3"/>
    <n v="1.2227378971538315E-3"/>
    <n v="2.6380780255902556E-2"/>
  </r>
  <r>
    <x v="9"/>
    <s v="Gwinnett"/>
    <x v="0"/>
    <n v="49.100386000000007"/>
    <n v="325.68498999999997"/>
    <n v="17.147884999999999"/>
    <s v="13135_2285002006"/>
    <s v="13_2285002006"/>
    <n v="1"/>
    <n v="0"/>
    <n v="22.857142857142854"/>
    <n v="34.408602150537654"/>
    <n v="49.100386000000007"/>
    <n v="251.24270657142856"/>
    <n v="11.247537473118276"/>
    <n v="1.1186258827201434"/>
    <n v="0"/>
    <n v="69.714285714285708"/>
    <n v="79.569892473118273"/>
    <n v="54.924962631149782"/>
    <n v="110.3368111408852"/>
    <n v="3.9189171172393724"/>
    <s v="&quot;7&quot;"/>
    <n v="2.68817204300968E-3"/>
    <n v="0.13199028494618392"/>
    <n v="3.0235315787940292E-2"/>
    <n v="0.67538361981539863"/>
    <n v="0.14764774900840824"/>
    <n v="1.053472343343497E-2"/>
    <n v="0.2966043310237666"/>
  </r>
  <r>
    <x v="10"/>
    <s v="Henry"/>
    <x v="0"/>
    <n v="55.285047000000013"/>
    <n v="342.78922"/>
    <n v="19.471837000000001"/>
    <s v="13151_2285002006"/>
    <s v="13_2285002006"/>
    <n v="1"/>
    <n v="0"/>
    <n v="22.857142857142854"/>
    <n v="34.408602150537654"/>
    <n v="55.285047000000013"/>
    <n v="264.43739828571432"/>
    <n v="12.771850075268816"/>
    <n v="1.1186258827201434"/>
    <n v="0"/>
    <n v="69.714285714285708"/>
    <n v="79.569892473118273"/>
    <n v="61.843284501599634"/>
    <n v="116.13144783943329"/>
    <n v="4.4500249053101868"/>
    <s v="&quot;7&quot;"/>
    <n v="2.68817204300968E-3"/>
    <n v="0.14861571774187621"/>
    <n v="3.4332930309848707E-2"/>
    <n v="0.71085322119787309"/>
    <n v="0.16624538844509396"/>
    <n v="1.1962432541151643E-2"/>
    <n v="0.31218131139620148"/>
  </r>
  <r>
    <x v="10"/>
    <s v="Henry"/>
    <x v="1"/>
    <n v="1.7659844000000002"/>
    <n v="17.935770999999999"/>
    <n v="0.69734304000000003"/>
    <s v="13151_2285002007"/>
    <s v="13_2285002007"/>
    <n v="1"/>
    <n v="0"/>
    <n v="0"/>
    <n v="0"/>
    <n v="1.7659844000000002"/>
    <n v="17.935770999999999"/>
    <n v="0.69734304000000003"/>
    <n v="1.1186258827201434"/>
    <n v="0"/>
    <n v="16.115702479338847"/>
    <n v="0"/>
    <n v="1.9754758583200032"/>
    <n v="16.830056968717741"/>
    <n v="0.7800659736787483"/>
    <s v="&quot;7&quot;"/>
    <n v="2.68817204300968E-3"/>
    <n v="4.7472698924712247E-3"/>
    <n v="1.8745780645153811E-3"/>
    <n v="4.8214438172023769E-2"/>
    <n v="5.3104189739763838E-3"/>
    <n v="2.0969515421463362E-3"/>
    <n v="4.5242088625567271E-2"/>
  </r>
  <r>
    <x v="11"/>
    <s v="Newton"/>
    <x v="0"/>
    <n v="6.6144600000000002"/>
    <n v="47.2712"/>
    <n v="2.2867389999999999"/>
    <s v="13217_2285002006"/>
    <s v="13_2285002006"/>
    <n v="1"/>
    <n v="0"/>
    <n v="22.857142857142854"/>
    <n v="34.408602150537654"/>
    <n v="6.6144600000000002"/>
    <n v="36.466354285714289"/>
    <n v="1.4999040752688169"/>
    <n v="1.1186258827201434"/>
    <n v="0"/>
    <n v="69.714285714285708"/>
    <n v="79.569892473118273"/>
    <n v="7.3991061562170799"/>
    <n v="16.014718599107109"/>
    <n v="0.5226032603880213"/>
    <s v="&quot;7&quot;"/>
    <n v="2.68817204300968E-3"/>
    <n v="1.7780806451605808E-2"/>
    <n v="4.0320002023339204E-3"/>
    <n v="9.8027834101343372E-2"/>
    <n v="1.9890070312403568E-2"/>
    <n v="1.4048474741607869E-3"/>
    <n v="4.3050318814786874E-2"/>
  </r>
  <r>
    <x v="11"/>
    <s v="Newton"/>
    <x v="1"/>
    <n v="1.0873102000000001"/>
    <n v="11.043021"/>
    <n v="0.42935374999999998"/>
    <s v="13217_2285002007"/>
    <s v="13_2285002007"/>
    <n v="1"/>
    <n v="0"/>
    <n v="0"/>
    <n v="0"/>
    <n v="1.0873102000000001"/>
    <n v="11.043021"/>
    <n v="0.42935374999999998"/>
    <n v="1.1186258827201434"/>
    <n v="0"/>
    <n v="16.115702479338847"/>
    <n v="0"/>
    <n v="1.2162933322656158"/>
    <n v="10.36223491796067"/>
    <n v="0.48028621759295376"/>
    <s v="&quot;7&quot;"/>
    <n v="2.68817204300968E-3"/>
    <n v="2.922876881719264E-3"/>
    <n v="1.1541767473113673E-3"/>
    <n v="2.9685540322568798E-2"/>
    <n v="3.2696057318955117E-3"/>
    <n v="1.2910919827762422E-3"/>
    <n v="2.7855470209560577E-2"/>
  </r>
  <r>
    <x v="12"/>
    <s v="Paulding"/>
    <x v="0"/>
    <n v="47.950380000000003"/>
    <n v="297.31169999999997"/>
    <n v="16.888539999999999"/>
    <s v="13223_2285002006"/>
    <s v="13_2285002006"/>
    <n v="1"/>
    <n v="0"/>
    <n v="22.857142857142854"/>
    <n v="34.408602150537654"/>
    <n v="47.950380000000003"/>
    <n v="229.35473999999999"/>
    <n v="11.077429462365588"/>
    <n v="1.1186258827201434"/>
    <n v="0"/>
    <n v="69.714285714285708"/>
    <n v="79.569892473118273"/>
    <n v="53.638536154266312"/>
    <n v="100.72439903624517"/>
    <n v="3.8596473262552111"/>
    <s v="&quot;7&quot;"/>
    <n v="2.68817204300968E-3"/>
    <n v="0.12889887096769051"/>
    <n v="2.9778036189142924E-2"/>
    <n v="0.61654499999975398"/>
    <n v="0.14418961331786265"/>
    <n v="1.0375396038316319E-2"/>
    <n v="0.27076451353818543"/>
  </r>
  <r>
    <x v="13"/>
    <s v="Rockdale"/>
    <x v="0"/>
    <n v="4.1705730000000001"/>
    <n v="29.80566"/>
    <n v="1.4418470000000001"/>
    <s v="13247_2285002006"/>
    <s v="13_2285002006"/>
    <n v="1"/>
    <n v="0"/>
    <n v="22.857142857142854"/>
    <n v="34.408602150537654"/>
    <n v="4.1705730000000001"/>
    <n v="22.992937714285716"/>
    <n v="0.94572760215053753"/>
    <n v="1.1186258827201434"/>
    <n v="0"/>
    <n v="69.714285714285708"/>
    <n v="79.569892473118273"/>
    <n v="4.665310903573797"/>
    <n v="10.097675911774248"/>
    <n v="0.32951462461640246"/>
    <s v="&quot;7&quot;"/>
    <n v="2.68817204300968E-3"/>
    <n v="1.121121774193101E-2"/>
    <n v="2.5422785004036563E-3"/>
    <n v="6.1808972350205757E-2"/>
    <n v="1.2541158342935311E-2"/>
    <n v="8.8579200165664243E-4"/>
    <n v="2.7144290085403814E-2"/>
  </r>
  <r>
    <x v="0"/>
    <s v="Bartow"/>
    <x v="2"/>
    <n v="8.1336499999999994"/>
    <n v="65.292299999999997"/>
    <n v="4.6737099999999998"/>
    <s v="13015_2285002010"/>
    <s v="13_2285002010"/>
    <n v="1"/>
    <n v="0"/>
    <n v="12.851405622489965"/>
    <n v="15.333333333333345"/>
    <n v="8.1336499999999994"/>
    <n v="56.901321686746982"/>
    <n v="3.9570744666666662"/>
    <n v="1.1186258827201434"/>
    <n v="0"/>
    <n v="52.208835341365464"/>
    <n v="58.666666666666671"/>
    <n v="9.0985114109866938"/>
    <n v="34.905546786976231"/>
    <n v="2.1609616293888907"/>
    <s v="&quot;7&quot;"/>
    <n v="2.68817204300968E-3"/>
    <n v="2.1864650537625683E-2"/>
    <n v="1.0637296953400772E-2"/>
    <n v="0.15296054216861366"/>
    <n v="2.4458364008018988E-2"/>
    <n v="5.8090366381398613E-3"/>
    <n v="9.383211501871587E-2"/>
  </r>
  <r>
    <x v="3"/>
    <s v="Cobb"/>
    <x v="2"/>
    <n v="4.9463800000000004"/>
    <n v="39.706699999999998"/>
    <n v="2.84226"/>
    <s v="13067_2285002010"/>
    <s v="13_2285002010"/>
    <n v="1"/>
    <n v="0"/>
    <n v="12.851405622489965"/>
    <n v="15.333333333333345"/>
    <n v="4.9463800000000004"/>
    <n v="34.603830923694773"/>
    <n v="2.4064467999999999"/>
    <n v="1.1186258827201434"/>
    <n v="0"/>
    <n v="52.208835341365464"/>
    <n v="58.666666666666671"/>
    <n v="5.5331486937692631"/>
    <n v="21.227374048799462"/>
    <n v="1.3141625819203306"/>
    <s v="&quot;7&quot;"/>
    <n v="2.68817204300968E-3"/>
    <n v="1.3296720430102223E-2"/>
    <n v="6.4689430107501061E-3"/>
    <n v="9.3021050870110117E-2"/>
    <n v="1.4874055628406062E-2"/>
    <n v="3.5326951126876511E-3"/>
    <n v="5.7062833464491911E-2"/>
  </r>
  <r>
    <x v="5"/>
    <s v="De Kalb"/>
    <x v="2"/>
    <n v="11.593540000000001"/>
    <n v="91.358000000000004"/>
    <n v="6.6920000000000002"/>
    <s v="13089_2285002010"/>
    <s v="13_2285002010"/>
    <n v="1"/>
    <n v="0"/>
    <n v="12.851405622489965"/>
    <n v="15.333333333333345"/>
    <n v="11.593540000000001"/>
    <n v="79.617212851405625"/>
    <n v="5.665893333333333"/>
    <n v="1.1186258827201434"/>
    <n v="0"/>
    <n v="52.208835341365464"/>
    <n v="58.666666666666671"/>
    <n v="12.968833916351292"/>
    <n v="48.840383067598694"/>
    <n v="3.0941490216274561"/>
    <s v="&quot;7&quot;"/>
    <n v="2.68817204300968E-3"/>
    <n v="3.1165430107514446E-2"/>
    <n v="1.5230896057341592E-2"/>
    <n v="0.21402476572949961"/>
    <n v="3.4862456764371282E-2"/>
    <n v="8.3176048968446811E-3"/>
    <n v="0.13129135233220215"/>
  </r>
  <r>
    <x v="8"/>
    <s v="Fulton"/>
    <x v="2"/>
    <n v="96.971829999999983"/>
    <n v="764.98069999999996"/>
    <n v="55.959130000000002"/>
    <s v="13121_2285002010"/>
    <s v="13_2285002010"/>
    <n v="1"/>
    <n v="0"/>
    <n v="12.851405622489965"/>
    <n v="15.333333333333345"/>
    <n v="96.971829999999983"/>
    <n v="666.66992730923687"/>
    <n v="47.378730066666662"/>
    <n v="1.1186258827201434"/>
    <n v="0"/>
    <n v="52.208835341365464"/>
    <n v="58.666666666666671"/>
    <n v="108.47519893273767"/>
    <n v="408.96200034282487"/>
    <n v="25.873563559567188"/>
    <s v="&quot;7&quot;"/>
    <n v="2.68817204300968E-3"/>
    <n v="0.26067696236548732"/>
    <n v="0.12736217759851548"/>
    <n v="1.7921234605079861"/>
    <n v="0.2915999971308989"/>
    <n v="6.9552590213862536E-2"/>
    <n v="1.099360215974897"/>
  </r>
  <r>
    <x v="14"/>
    <m/>
    <x v="3"/>
    <m/>
    <m/>
    <m/>
    <m/>
    <m/>
    <m/>
    <m/>
    <m/>
    <m/>
    <m/>
    <m/>
    <m/>
    <m/>
    <m/>
    <m/>
    <m/>
    <m/>
    <m/>
    <m/>
    <m/>
    <m/>
    <n v="1.9868651623107665"/>
    <n v="0.54267824548946897"/>
    <n v="10.935167107510608"/>
    <n v="2.2225587960357824"/>
    <n v="0.22666055300395843"/>
    <n v="5.295001962762853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85">
  <r>
    <n v="13015"/>
    <x v="0"/>
    <x v="0"/>
    <n v="3.5162499999999901"/>
    <n v="0.17738799999999899"/>
    <n v="1.975E-2"/>
    <s v="13015_2275001000"/>
    <s v="13_2275001000"/>
    <n v="1"/>
    <n v="3.5162499999999901"/>
    <n v="0.17738799999999899"/>
    <n v="1.975E-2"/>
    <n v="1"/>
    <n v="3.5162499999999901"/>
    <n v="0.17738799999999899"/>
    <n v="1.975E-2"/>
    <s v="&quot;7&quot;"/>
    <n v="2.68817204300968E-3"/>
    <n v="9.4522849462327606E-3"/>
    <n v="4.7684946236539841E-4"/>
    <n v="5.309139784944118E-5"/>
    <n v="9.4522849462327606E-3"/>
    <n v="4.7684946236539841E-4"/>
    <n v="5.309139784944118E-5"/>
    <n v="9.4522849462327606E-3"/>
    <n v="4.7684946236539841E-4"/>
    <n v="5.309139784944118E-5"/>
  </r>
  <r>
    <n v="13015"/>
    <x v="0"/>
    <x v="1"/>
    <n v="98.508426999999998"/>
    <n v="1.2338026369999999"/>
    <n v="0.53296568"/>
    <s v="13015_2275050011"/>
    <s v="13_2275050011"/>
    <n v="1.0109381878811154"/>
    <n v="99.585930682399137"/>
    <n v="1.2472982020517216"/>
    <n v="0.53879535874202644"/>
    <n v="1.0211176575277026"/>
    <n v="100.58869422497868"/>
    <n v="1.2598576585449421"/>
    <n v="0.54422066670425906"/>
    <s v="&quot;7&quot;"/>
    <n v="2.68817204300968E-3"/>
    <n v="0.2648075994622599"/>
    <n v="3.3166737553750204E-3"/>
    <n v="1.4327034408596433E-3"/>
    <n v="0.26770411473752526"/>
    <n v="3.352952156051677E-3"/>
    <n v="1.4483746202736867E-3"/>
    <n v="0.27039971565843696"/>
    <n v="3.3867141358721489E-3"/>
    <n v="1.4629587814624782E-3"/>
  </r>
  <r>
    <n v="13015"/>
    <x v="0"/>
    <x v="2"/>
    <n v="30.092099999999899"/>
    <n v="2.1664599999999901"/>
    <n v="1.01724999999999"/>
    <s v="13015_2275050012"/>
    <s v="13_2275050012"/>
    <n v="1.0109381878811154"/>
    <n v="30.421253043537213"/>
    <n v="2.1901571465169112"/>
    <n v="1.0283768716220545"/>
    <n v="1.0211176575277026"/>
    <n v="30.727574662089275"/>
    <n v="2.2122105603274562"/>
    <n v="1.0387319371200452"/>
    <s v="&quot;7&quot;"/>
    <n v="2.68817204300968E-3"/>
    <n v="8.0892741935451318E-2"/>
    <n v="5.8238172042987249E-3"/>
    <n v="2.7345430107515701E-3"/>
    <n v="8.1777561944959873E-2"/>
    <n v="5.8875192110646162E-3"/>
    <n v="2.7644539559721617E-3"/>
    <n v="8.2601007156121009E-2"/>
    <n v="5.9468025815230469E-3"/>
    <n v="2.7922901535473942E-3"/>
  </r>
  <r>
    <n v="13015"/>
    <x v="0"/>
    <x v="3"/>
    <n v="7.6759700000000004"/>
    <n v="4.6301000000000002E-2"/>
    <n v="4.3114199999999901E-2"/>
    <s v="13015_2275060011"/>
    <s v="13_2275060011"/>
    <n v="1.2482245519107202"/>
    <n v="9.5813342137301323"/>
    <n v="5.7794044978018259E-2"/>
    <n v="5.3816202975989054E-2"/>
    <n v="1.9497801826175178"/>
    <n v="14.966454188366589"/>
    <n v="9.0276772235373698E-2"/>
    <n v="8.4063212749407992E-2"/>
    <s v="&quot;7&quot;"/>
    <n v="2.8008499130774199E-3"/>
    <n v="2.1499239907284882E-2"/>
    <n v="1.2968215182539763E-4"/>
    <n v="1.2075640332240222E-4"/>
    <n v="2.6835879099691751E-2"/>
    <n v="1.6187244585307494E-4"/>
    <n v="1.5073110742745572E-4"/>
    <n v="4.1918791912563744E-2"/>
    <n v="2.5285168966835645E-4"/>
    <n v="2.3544844212218804E-4"/>
  </r>
  <r>
    <n v="13015"/>
    <x v="0"/>
    <x v="4"/>
    <n v="3.5284900000000001"/>
    <n v="0.98287500000000005"/>
    <n v="0.75762399999999896"/>
    <s v="13015_2275060012"/>
    <s v="13_2275060012"/>
    <n v="1.2482245519107202"/>
    <n v="4.4043478491714572"/>
    <n v="1.2268487064592493"/>
    <n v="0.94568487791680622"/>
    <n v="1.9497801826175178"/>
    <n v="6.8797798765640854"/>
    <n v="1.9163901969901929"/>
    <n v="1.4772002610754122"/>
    <s v="&quot;7&quot;"/>
    <n v="2.8008499130774199E-3"/>
    <n v="9.882770909794546E-3"/>
    <n v="2.7528853583159694E-3"/>
    <n v="2.1219911145453642E-3"/>
    <n v="1.2335917290514597E-2"/>
    <n v="3.4362190928455333E-3"/>
    <n v="2.6487214081119172E-3"/>
    <n v="1.92692308692663E-2"/>
    <n v="5.3675213166624013E-3"/>
    <n v="4.1374162228310103E-3"/>
  </r>
  <r>
    <n v="13057"/>
    <x v="1"/>
    <x v="1"/>
    <n v="41.413457000000001"/>
    <n v="0.51869912999999901"/>
    <n v="0.224061754999999"/>
    <s v="13057_2275050011"/>
    <s v="13_2275050011"/>
    <n v="1.0109381878811154"/>
    <n v="41.866445173472499"/>
    <n v="0.52437275853771015"/>
    <n v="0.22651258457316145"/>
    <n v="1.0211176575277026"/>
    <n v="42.288012201964236"/>
    <n v="0.52965284058725626"/>
    <n v="0.22879341440714498"/>
    <s v="&quot;7&quot;"/>
    <n v="2.68817204300968E-3"/>
    <n v="0.11132649731178354"/>
    <n v="1.3943524999994409E-3"/>
    <n v="6.0231654569868165E-4"/>
    <n v="0.11254420745552632"/>
    <n v="1.4096041896169379E-3"/>
    <n v="6.0890479723943838E-4"/>
    <n v="0.11367745215577248"/>
    <n v="1.423797958567325E-3"/>
    <n v="6.1503606023401527E-4"/>
  </r>
  <r>
    <n v="13057"/>
    <x v="1"/>
    <x v="2"/>
    <n v="12.511679999999901"/>
    <n v="0.90076339999999899"/>
    <n v="0.42294867000000003"/>
    <s v="13057_2275050012"/>
    <s v="13_2275050012"/>
    <n v="1.0109381878811154"/>
    <n v="12.648535106548294"/>
    <n v="0.91061611930563136"/>
    <n v="0.42757496201652795"/>
    <n v="1.0211176575277026"/>
    <n v="12.775897373336104"/>
    <n v="0.91978541299468797"/>
    <n v="0.43188035516485729"/>
    <s v="&quot;7&quot;"/>
    <n v="2.68817204300968E-3"/>
    <n v="3.3633548387083087E-2"/>
    <n v="2.4214069892463429E-3"/>
    <n v="1.1369587903221269E-3"/>
    <n v="3.4001438458449586E-2"/>
    <n v="2.4478927938313653E-3"/>
    <n v="1.1493950591837563E-3"/>
    <n v="3.4343810143362921E-2"/>
    <n v="2.4725414327804326E-3"/>
    <n v="1.1609686966792606E-3"/>
  </r>
  <r>
    <n v="13063"/>
    <x v="2"/>
    <x v="5"/>
    <n v="615.22"/>
    <n v="21.307099999999899"/>
    <n v="72.536000000000001"/>
    <s v="13063_2265008005"/>
    <s v="13_2265008005"/>
    <n v="0.91309115674527597"/>
    <n v="2165.0820180155401"/>
    <n v="60.692278311681179"/>
    <n v="115.55902983939038"/>
    <n v="0.91236393438838292"/>
    <n v="864.20550656178318"/>
    <n v="22.135028822072996"/>
    <n v="54.447503191250668"/>
    <s v="&quot;7&quot;"/>
    <n v="3.7022728736128998E-3"/>
    <m/>
    <m/>
    <m/>
    <n v="5.6292132468404041"/>
    <n v="0.15779992361037107"/>
    <n v="0.30045347758241497"/>
    <n v="2.246934317060636"/>
    <n v="5.7551074937389791E-2"/>
    <n v="0.14156350829725173"/>
  </r>
  <r>
    <n v="13063"/>
    <x v="2"/>
    <x v="6"/>
    <n v="60.4346999999999"/>
    <n v="2.0930599999999902"/>
    <n v="7.1253999999999902"/>
    <s v="13063_2267008005"/>
    <s v="13_2267008005"/>
    <n v="0.91309115674527597"/>
    <n v="55.182390130553635"/>
    <n v="1.9111545765372584"/>
    <n v="6.50613972827278"/>
    <n v="0.91236393438838292"/>
    <n v="55.138440665581513"/>
    <n v="1.9096324565109397"/>
    <n v="6.500957978090975"/>
    <s v="&quot;7&quot;"/>
    <n v="2.68817204300968E-3"/>
    <n v="0.16245887096767683"/>
    <n v="5.626505376341814E-3"/>
    <n v="1.9154301075261147E-2"/>
    <n v="0.14833975841540756"/>
    <n v="5.1375123025174619E-3"/>
    <n v="1.7489622925457485E-2"/>
    <n v="0.14822161469236428"/>
    <n v="5.1334205820166064E-3"/>
    <n v="1.7475693489484894E-2"/>
  </r>
  <r>
    <n v="13063"/>
    <x v="2"/>
    <x v="7"/>
    <n v="47.791400000000003"/>
    <n v="1.6551800000000001"/>
    <n v="5.6347300000000002"/>
    <s v="13063_2268008005"/>
    <s v="13_2268008005"/>
    <n v="0.91309115674527597"/>
    <n v="43.637904708476185"/>
    <n v="1.5113302208216459"/>
    <n v="5.1450221336473092"/>
    <n v="0.91236393438838292"/>
    <n v="43.603149733928966"/>
    <n v="1.5101265369209638"/>
    <n v="5.140924432016253"/>
    <s v="&quot;7&quot;"/>
    <n v="2.68817204300968E-3"/>
    <n v="0.12847150537629282"/>
    <n v="4.4494086021487625E-3"/>
    <n v="1.5147123655907934E-2"/>
    <n v="0.11730619545284617"/>
    <n v="4.0627156473683947E-3"/>
    <n v="1.383070466033671E-2"/>
    <n v="0.11721276810191281"/>
    <n v="4.05947993795796E-3"/>
    <n v="1.3819689333371509E-2"/>
  </r>
  <r>
    <n v="13063"/>
    <x v="2"/>
    <x v="8"/>
    <n v="2925.1399999999899"/>
    <n v="101.307"/>
    <n v="344.88099999999901"/>
    <s v="13063_2270008005"/>
    <s v="13_2270008005"/>
    <n v="0.91309115674527597"/>
    <n v="44.946137187359355"/>
    <n v="15.271890374787469"/>
    <n v="135.27954562829188"/>
    <n v="0.91236393438838292"/>
    <n v="11.626918886770826"/>
    <n v="12.173875012153966"/>
    <n v="22.481838041522742"/>
    <s v="&quot;7&quot;"/>
    <n v="3.7133908101612901E-3"/>
    <m/>
    <m/>
    <m/>
    <n v="0.11685995668713432"/>
    <n v="3.9706914974447421E-2"/>
    <n v="0.35172681863355887"/>
    <n v="3.0229989105604146E-2"/>
    <n v="3.1652075031600307E-2"/>
    <n v="5.8452778907959128E-2"/>
  </r>
  <r>
    <n v="13063"/>
    <x v="2"/>
    <x v="9"/>
    <n v="4775.1462299999903"/>
    <n v="487.20957199999998"/>
    <n v="3579.6748499999899"/>
    <s v="13063_2275020000"/>
    <s v="13_2275020000"/>
    <n v="0.91309115674527597"/>
    <n v="5508.8259999999973"/>
    <n v="593.14099999999996"/>
    <n v="4624.8050000000012"/>
    <n v="0.91236393438838292"/>
    <n v="7395.0719999999992"/>
    <n v="826.0250000000002"/>
    <n v="6048.8630000000003"/>
    <s v="&quot;7&quot;"/>
    <n v="2.8008499130774199E-3"/>
    <m/>
    <m/>
    <m/>
    <n v="14.322947599999988"/>
    <n v="1.5421666000000001"/>
    <n v="12.024493000000003"/>
    <n v="19.227187200000003"/>
    <n v="2.1476650000000004"/>
    <n v="15.727043800000001"/>
  </r>
  <r>
    <n v="13063"/>
    <x v="2"/>
    <x v="1"/>
    <n v="16.689972999999998"/>
    <n v="0.40171779999999901"/>
    <n v="1.226759E-2"/>
    <s v="13063_2275050011"/>
    <s v="13_2275050011"/>
    <n v="1.0109381878811154"/>
    <n v="6.0069999999999997"/>
    <n v="0.152"/>
    <n v="3.0000000000000001E-3"/>
    <n v="1.0211176575277026"/>
    <n v="42.823999999999998"/>
    <n v="0.98"/>
    <n v="0.02"/>
    <s v="&quot;7&quot;"/>
    <n v="2.68817204300968E-3"/>
    <m/>
    <m/>
    <m/>
    <n v="1.5618199999999999E-2"/>
    <n v="3.9519999999999996E-4"/>
    <s v="&lt;0.001"/>
    <n v="0.11134240000000001"/>
    <n v="2.5479999999999999E-3"/>
    <n v="5.199999999999999E-5"/>
  </r>
  <r>
    <n v="13063"/>
    <x v="2"/>
    <x v="2"/>
    <n v="99.927760000000006"/>
    <n v="26.342745599999901"/>
    <n v="22.781669779999898"/>
    <s v="13063_2275050012"/>
    <s v="13_2275050012"/>
    <n v="1.0109381878811154"/>
    <n v="20.111000000000001"/>
    <n v="13.016999999999999"/>
    <n v="1.788"/>
    <n v="1.0211176575277026"/>
    <n v="55.295999999999999"/>
    <n v="29.795000000000002"/>
    <n v="4.492"/>
    <s v="&quot;7&quot;"/>
    <n v="2.68817204300968E-3"/>
    <m/>
    <m/>
    <m/>
    <n v="5.2288599999999998E-2"/>
    <n v="3.3844199999999998E-2"/>
    <n v="4.6488000000000015E-3"/>
    <n v="0.1437696"/>
    <n v="7.7466999999999994E-2"/>
    <n v="1.1679200000000001E-2"/>
  </r>
  <r>
    <n v="13063"/>
    <x v="2"/>
    <x v="3"/>
    <n v="3.4047399999999901"/>
    <n v="5.66981999999999E-2"/>
    <n v="1.3462200000000001E-2"/>
    <s v="13063_2275060011"/>
    <s v="13_2275060011"/>
    <n v="1.2482245519107202"/>
    <n v="6.0820000000000007"/>
    <n v="0.151"/>
    <n v="0.60399999999999998"/>
    <n v="1.9497801826175178"/>
    <n v="22.984000000000002"/>
    <n v="0.71100000000000008"/>
    <n v="3.5569999999999999"/>
    <s v="&quot;7&quot;"/>
    <n v="2.8008499130774199E-3"/>
    <m/>
    <m/>
    <m/>
    <n v="1.5813199999999999E-2"/>
    <n v="3.926E-4"/>
    <n v="1.5703999999999998E-3"/>
    <n v="5.9758400000000003E-2"/>
    <n v="1.8485999999999999E-3"/>
    <n v="9.2481999999999998E-3"/>
  </r>
  <r>
    <n v="13063"/>
    <x v="2"/>
    <x v="4"/>
    <n v="981.73919999999896"/>
    <n v="129.26781696"/>
    <n v="133.547707"/>
    <s v="13063_2275060012"/>
    <s v="13_2275060012"/>
    <n v="1.2482245519107202"/>
    <n v="20.105000000000004"/>
    <n v="10.475"/>
    <n v="2.4990000000000001"/>
    <n v="1.9497801826175178"/>
    <n v="17.204999999999998"/>
    <n v="5.55"/>
    <n v="3.3899999999999997"/>
    <s v="&quot;7&quot;"/>
    <n v="2.8008499130774199E-3"/>
    <m/>
    <m/>
    <m/>
    <n v="5.2273E-2"/>
    <n v="2.7235000000000002E-2"/>
    <n v="6.4974000000000004E-3"/>
    <n v="4.4733000000000002E-2"/>
    <n v="1.443E-2"/>
    <n v="8.8139999999999989E-3"/>
  </r>
  <r>
    <n v="13063"/>
    <x v="2"/>
    <x v="10"/>
    <n v="315.15756090000002"/>
    <n v="18.407605870000001"/>
    <n v="149.31640809999999"/>
    <s v="13063_2275070000"/>
    <s v="13_2275070000"/>
    <n v="0.91309115674527597"/>
    <n v="203.99100000000001"/>
    <n v="15.127999999999998"/>
    <n v="132.27399999999997"/>
    <n v="0.91236393438838292"/>
    <n v="229.60599999999999"/>
    <n v="16.962"/>
    <n v="207.56100000000001"/>
    <s v="&quot;7&quot;"/>
    <n v="2.8008499130774199E-3"/>
    <m/>
    <m/>
    <m/>
    <n v="0.5303766000000002"/>
    <n v="3.9332800000000001E-2"/>
    <n v="0.3439123999999999"/>
    <n v="0.59697559999999994"/>
    <n v="4.41012E-2"/>
    <n v="0.53965859999999988"/>
  </r>
  <r>
    <n v="13067"/>
    <x v="3"/>
    <x v="5"/>
    <n v="1.62809E-3"/>
    <n v="5.4216299999999903E-5"/>
    <n v="1.6604E-4"/>
    <s v="13067_2265008005"/>
    <s v="13_2265008005"/>
    <n v="0.91309115674527597"/>
    <n v="1.4865945813854163E-3"/>
    <n v="4.9504424081448817E-5"/>
    <n v="1.5160965566598562E-4"/>
    <n v="0.91236393438838292"/>
    <n v="1.4854105979383823E-3"/>
    <n v="4.9464996775980799E-5"/>
    <n v="1.514889076658471E-4"/>
    <s v="&quot;7&quot;"/>
    <n v="3.7022728736128998E-3"/>
    <n v="6.0276334428004263E-6"/>
    <n v="2.0072353679765871E-7"/>
    <n v="6.1472538793468592E-7"/>
    <n v="5.5037787927231509E-6"/>
    <n v="1.8327888640057715E-7"/>
    <n v="5.6130031554997088E-7"/>
    <n v="5.4993953629243909E-6"/>
    <n v="1.8313291575706326E-7"/>
    <n v="5.6085327350451496E-7"/>
  </r>
  <r>
    <n v="13067"/>
    <x v="3"/>
    <x v="6"/>
    <n v="1.59932E-4"/>
    <n v="5.3258099999999896E-6"/>
    <n v="1.6310599999999901E-5"/>
    <s v="13067_2267008005"/>
    <s v="13_2267008005"/>
    <n v="0.91309115674527597"/>
    <n v="1.4603249488058547E-4"/>
    <n v="4.8629500135055488E-6"/>
    <n v="1.4893064621209408E-5"/>
    <n v="0.91236393438838292"/>
    <n v="1.4591618875460285E-4"/>
    <n v="4.8590769654049842E-6"/>
    <n v="1.4881203188235069E-5"/>
    <s v="&quot;7&quot;"/>
    <n v="2.68817204300968E-3"/>
    <n v="4.2992473118262415E-7"/>
    <n v="1.4316693548381356E-8"/>
    <n v="4.3845698924713423E-8"/>
    <n v="3.9256047010894408E-7"/>
    <n v="1.3072446272859161E-8"/>
    <n v="4.0035119949471678E-8"/>
    <n v="3.9224781923264682E-7"/>
    <n v="1.3062034853233992E-8"/>
    <n v="4.0003234376960028E-8"/>
  </r>
  <r>
    <n v="13067"/>
    <x v="3"/>
    <x v="7"/>
    <n v="1.2647299999999899E-4"/>
    <n v="4.21163E-6"/>
    <n v="1.28982999999999E-5"/>
    <s v="13067_2268008005"/>
    <s v="13_2268008005"/>
    <n v="0.91309115674527597"/>
    <n v="1.1548137786704436E-4"/>
    <n v="3.8456021084831066E-6"/>
    <n v="1.1777323667047502E-5"/>
    <n v="0.91236393438838292"/>
    <n v="1.1538940387390103E-4"/>
    <n v="3.8425393169881452E-6"/>
    <n v="1.1767943734921588E-5"/>
    <s v="&quot;7&quot;"/>
    <n v="2.68817204300968E-3"/>
    <n v="3.3998118279556056E-7"/>
    <n v="1.1321586021500858E-8"/>
    <n v="3.4672849462351489E-8"/>
    <n v="3.1043381147042549E-7"/>
    <n v="1.0337640076563365E-8"/>
    <n v="3.165947222323334E-8"/>
    <n v="3.1018656955337361E-7"/>
    <n v="1.0329406766093043E-8"/>
    <n v="3.1634257351927131E-8"/>
  </r>
  <r>
    <n v="13067"/>
    <x v="3"/>
    <x v="8"/>
    <n v="7.7409699999999903E-3"/>
    <n v="2.5777800000000001E-4"/>
    <n v="7.8945899999999897E-4"/>
    <s v="13067_2270008005"/>
    <s v="13_2270008005"/>
    <n v="0.91309115674527597"/>
    <n v="7.0682112516304704E-3"/>
    <n v="2.3537481220348375E-4"/>
    <n v="7.2084803151296786E-4"/>
    <n v="0.91236393438838292"/>
    <n v="7.0625818451824319E-3"/>
    <n v="2.3518735027876859E-4"/>
    <n v="7.2027391927831743E-4"/>
    <s v="&quot;7&quot;"/>
    <n v="3.7133908101612901E-3"/>
    <n v="2.8745246859734206E-5"/>
    <n v="9.5723045626175697E-7"/>
    <n v="2.9315697955991181E-6"/>
    <n v="2.6247030706083219E-5"/>
    <n v="8.7403866457985597E-7"/>
    <n v="2.676790455743111E-6"/>
    <n v="2.6226126519912408E-5"/>
    <n v="8.7334254519136362E-7"/>
    <n v="2.6746585526469587E-6"/>
  </r>
  <r>
    <n v="13067"/>
    <x v="3"/>
    <x v="0"/>
    <n v="4.1702700000000004"/>
    <n v="0.21038200000000001"/>
    <n v="2.3423499999999899E-2"/>
    <s v="13067_2275001000"/>
    <s v="13_2275001000"/>
    <n v="1"/>
    <n v="4.1702700000000004"/>
    <n v="0.21038200000000001"/>
    <n v="2.3423499999999899E-2"/>
    <n v="1"/>
    <n v="4.1702700000000004"/>
    <n v="0.21038200000000001"/>
    <n v="2.3423499999999899E-2"/>
    <s v="&quot;7&quot;"/>
    <n v="2.68817204300968E-3"/>
    <n v="1.1210403225801979E-2"/>
    <n v="5.6554301075246256E-4"/>
    <n v="6.2966397849436968E-5"/>
    <n v="1.1210403225801979E-2"/>
    <n v="5.6554301075246256E-4"/>
    <n v="6.2966397849436968E-5"/>
    <n v="1.1210403225801979E-2"/>
    <n v="5.6554301075246256E-4"/>
    <n v="6.2966397849436968E-5"/>
  </r>
  <r>
    <n v="13067"/>
    <x v="3"/>
    <x v="9"/>
    <n v="9.2175599999999892E-3"/>
    <n v="1.41971999999999E-3"/>
    <n v="1.46228E-2"/>
    <s v="13067_2275020000"/>
    <s v="13_2275020000"/>
    <n v="0.91309115674527597"/>
    <n v="8.4164725227689769E-3"/>
    <n v="1.2963337770543941E-3"/>
    <n v="1.3351949366854821E-2"/>
    <n v="0.91236393438838292"/>
    <n v="8.4097693070609731E-3"/>
    <n v="1.2953013249298658E-3"/>
    <n v="1.3341315339774446E-2"/>
    <s v="&quot;7&quot;"/>
    <n v="2.8008499130774199E-3"/>
    <n v="2.5817002124785872E-5"/>
    <n v="3.9764226385942469E-6"/>
    <n v="4.0956268108948493E-5"/>
    <n v="2.357327633381598E-5"/>
    <n v="3.6308363467821231E-6"/>
    <n v="3.7396806223569438E-5"/>
    <n v="2.355450163268288E-5"/>
    <n v="3.6279446033388815E-6"/>
    <n v="3.7367021909745702E-5"/>
  </r>
  <r>
    <n v="13067"/>
    <x v="3"/>
    <x v="1"/>
    <n v="128.24081000000001"/>
    <n v="1.6062120769999899"/>
    <n v="0.69383087499999996"/>
    <s v="13067_2275050011"/>
    <s v="13_2275050011"/>
    <n v="1.0109381878811154"/>
    <n v="129.64353207380643"/>
    <n v="1.6237811264751325"/>
    <n v="0.70142012746846871"/>
    <n v="1.0211176575277026"/>
    <n v="130.94895550665518"/>
    <n v="1.6401315135589356"/>
    <n v="0.70848295780039616"/>
    <s v="&quot;7&quot;"/>
    <n v="2.68817204300968E-3"/>
    <n v="0.34473336021491624"/>
    <n v="4.3177744005358839E-3"/>
    <n v="1.8651367607519437E-3"/>
    <n v="0.34850411847783519"/>
    <n v="4.3650030281572163E-3"/>
    <n v="1.8855379770650238E-3"/>
    <n v="0.35201332125430895"/>
    <n v="4.4089556816082828E-3"/>
    <n v="1.9045240801078319E-3"/>
  </r>
  <r>
    <n v="13067"/>
    <x v="3"/>
    <x v="2"/>
    <n v="40.483719999999998"/>
    <n v="2.9145865999999998"/>
    <n v="1.36852923"/>
    <s v="13067_2275050012"/>
    <s v="13_2275050012"/>
    <n v="1.0109381878811154"/>
    <n v="40.926538535486472"/>
    <n v="2.9464668958265814"/>
    <n v="1.3834984598385383"/>
    <n v="1.0211176575277026"/>
    <n v="41.338641334407399"/>
    <n v="2.976135841653631"/>
    <n v="1.3974293615957905"/>
    <s v="&quot;7&quot;"/>
    <n v="2.68817204300968E-3"/>
    <n v="0.10882720430103184"/>
    <n v="7.8349102150506358E-3"/>
    <n v="3.6788420161275644E-3"/>
    <n v="0.11001757670825306"/>
    <n v="7.9206099350145314E-3"/>
    <n v="3.7190818812849091E-3"/>
    <n v="0.11112537993115834"/>
    <n v="8.0003651657323746E-3"/>
    <n v="3.7565305419226687E-3"/>
  </r>
  <r>
    <n v="13067"/>
    <x v="3"/>
    <x v="3"/>
    <n v="3.3175099999999902"/>
    <n v="2.0011000000000001E-2"/>
    <n v="1.8633699999999899E-2"/>
    <s v="13067_2275060011"/>
    <s v="13_2275060011"/>
    <n v="1.2482245519107202"/>
    <n v="4.1409974332093213"/>
    <n v="2.4978221508285423E-2"/>
    <n v="2.325904183293866E-2"/>
    <n v="1.9497801826175178"/>
    <n v="6.4684152536354222"/>
    <n v="3.9017051234359154E-2"/>
    <n v="3.6331618988839846E-2"/>
    <s v="&quot;7&quot;"/>
    <n v="2.8008499130774199E-3"/>
    <n v="9.2918475951334432E-3"/>
    <n v="5.6047807610592253E-5"/>
    <n v="5.2190197025310434E-5"/>
    <n v="1.1598312300858147E-2"/>
    <n v="6.9960249540309763E-5"/>
    <n v="6.514508529605032E-5"/>
    <n v="1.8117060300893429E-2"/>
    <n v="1.0928090455829208E-4"/>
    <n v="1.0175941188685402E-4"/>
  </r>
  <r>
    <n v="13067"/>
    <x v="3"/>
    <x v="4"/>
    <n v="1.52502"/>
    <n v="0.42480000000000001"/>
    <n v="0.32744600000000001"/>
    <s v="13067_2275060012"/>
    <s v="13_2275060012"/>
    <n v="1.2482245519107202"/>
    <n v="1.9035674061548866"/>
    <n v="0.53024578965167402"/>
    <n v="0.40872613662495771"/>
    <n v="1.9497801826175178"/>
    <n v="2.973453774095367"/>
    <n v="0.82826662157592157"/>
    <n v="0.63844772167737573"/>
    <s v="&quot;7&quot;"/>
    <n v="2.8008499130774199E-3"/>
    <n v="4.271352134441327E-3"/>
    <n v="1.189801043075288E-3"/>
    <n v="9.1712710063754886E-4"/>
    <n v="5.331606604065924E-3"/>
    <n v="1.4851388738555591E-3"/>
    <n v="1.1447805642384825E-3"/>
    <n v="8.328197744714735E-3"/>
    <n v="2.3198504950458481E-3"/>
    <n v="1.7881962457645547E-3"/>
  </r>
  <r>
    <n v="13067"/>
    <x v="3"/>
    <x v="10"/>
    <n v="2.6961999999999901E-4"/>
    <n v="2.3509000000000001E-5"/>
    <n v="3.66864E-4"/>
    <s v="13067_2275070000"/>
    <s v="13_2275070000"/>
    <n v="0.91309115674527597"/>
    <n v="2.4618763768166038E-4"/>
    <n v="2.1465860003924694E-5"/>
    <n v="3.3498027412819895E-4"/>
    <n v="0.91236393438838292"/>
    <n v="2.459915639897949E-4"/>
    <n v="2.1448763733536495E-5"/>
    <n v="3.3471348242545971E-4"/>
    <s v="&quot;7&quot;"/>
    <n v="2.8008499130774199E-3"/>
    <n v="7.5516515356393114E-7"/>
    <n v="6.5845180606537062E-8"/>
    <n v="1.0275310025112345E-6"/>
    <n v="6.8953462360141388E-7"/>
    <n v="6.0122652126124539E-8"/>
    <n v="9.3822947167461626E-7"/>
    <n v="6.8898545061859562E-7"/>
    <n v="6.0074768038693807E-8"/>
    <n v="9.3748222815718934E-7"/>
  </r>
  <r>
    <n v="13077"/>
    <x v="4"/>
    <x v="1"/>
    <n v="61.833796999999997"/>
    <n v="0.77446113699999897"/>
    <n v="0.334542904999999"/>
    <s v="13077_2275050011"/>
    <s v="13_2275050011"/>
    <n v="1.0109381878811154"/>
    <n v="62.510146688988748"/>
    <n v="0.78293233842312726"/>
    <n v="0.33820219814918318"/>
    <n v="1.0211176575277026"/>
    <n v="63.139581948683478"/>
    <n v="0.79081594205968009"/>
    <n v="0.34160766749611171"/>
    <s v="&quot;7&quot;"/>
    <n v="2.68817204300968E-3"/>
    <n v="0.1662198844085358"/>
    <n v="2.0818847768808869E-3"/>
    <n v="8.9930888440824057E-4"/>
    <n v="0.16803802873377366"/>
    <n v="2.104656823717244E-3"/>
    <n v="9.0914569394905435E-4"/>
    <n v="0.16973005900176957"/>
    <n v="2.1258493066111947E-3"/>
    <n v="9.1830018144079407E-4"/>
  </r>
  <r>
    <n v="13077"/>
    <x v="4"/>
    <x v="2"/>
    <n v="17.54486"/>
    <n v="1.2631238"/>
    <n v="0.59309288999999998"/>
    <s v="13077_2275050012"/>
    <s v="13_2275050012"/>
    <n v="1.0109381878811154"/>
    <n v="17.736768975027868"/>
    <n v="1.2769400854415085"/>
    <n v="0.59958025146177374"/>
    <n v="1.0211176575277026"/>
    <n v="17.915366344851488"/>
    <n v="1.2897980158234903"/>
    <n v="0.60561762253313534"/>
    <s v="&quot;7&quot;"/>
    <n v="2.68817204300968E-3"/>
    <n v="4.7163602150518812E-2"/>
    <n v="3.3954940860201504E-3"/>
    <n v="1.5943357258058153E-3"/>
    <n v="4.7679486491991371E-2"/>
    <n v="3.4326346382822551E-3"/>
    <n v="1.611774869520254E-3"/>
    <n v="4.8159586948506292E-2"/>
    <n v="3.4671989672660636E-3"/>
    <n v="1.6280043616475636E-3"/>
  </r>
  <r>
    <n v="13089"/>
    <x v="5"/>
    <x v="5"/>
    <n v="1.0986199999999899E-2"/>
    <n v="3.7302100000000002E-4"/>
    <n v="1.14999999999999E-3"/>
    <s v="13089_2265008005"/>
    <s v="13_2265008005"/>
    <n v="0.91309115674527597"/>
    <n v="1.0031402066234858E-2"/>
    <n v="3.4060217638027959E-4"/>
    <n v="1.0500548302570583E-3"/>
    <n v="0.91236393438838292"/>
    <n v="1.0023412655977561E-2"/>
    <n v="3.4033090716948901E-4"/>
    <n v="1.0492185245466312E-3"/>
    <s v="&quot;7&quot;"/>
    <n v="3.7022728736128998E-3"/>
    <n v="4.0673910244085667E-5"/>
    <n v="1.3810255295879575E-6"/>
    <n v="4.2576138046547982E-6"/>
    <n v="3.7138987754125707E-5"/>
    <n v="1.2610021983062255E-6"/>
    <n v="3.8875895138669054E-6"/>
    <n v="3.7109408777253956E-5"/>
    <n v="1.2599978856656691E-6"/>
    <n v="3.8844932819211427E-6"/>
  </r>
  <r>
    <n v="13089"/>
    <x v="5"/>
    <x v="6"/>
    <n v="1.07919999999999E-3"/>
    <n v="3.6642800000000001E-5"/>
    <n v="1.12967E-4"/>
    <s v="13089_2267008005"/>
    <s v="13_2267008005"/>
    <n v="0.91309115674527597"/>
    <n v="9.8540797635949281E-4"/>
    <n v="3.3458216638385796E-5"/>
    <n v="1.031491687040436E-4"/>
    <n v="0.91236393438838292"/>
    <n v="9.8462315799193378E-4"/>
    <n v="3.3431569175006638E-5"/>
    <n v="1.0306701657605246E-4"/>
    <s v="&quot;7&quot;"/>
    <n v="2.68817204300968E-3"/>
    <n v="2.9010752688160198E-6"/>
    <n v="9.8502150537595102E-8"/>
    <n v="3.0367473118267454E-7"/>
    <n v="2.6489461730083321E-6"/>
    <n v="8.9941442576270011E-8"/>
    <n v="2.7728271156989901E-7"/>
    <n v="2.6468364462138196E-6"/>
    <n v="8.9869809610197035E-8"/>
    <n v="2.7706187251615947E-7"/>
  </r>
  <r>
    <n v="13089"/>
    <x v="5"/>
    <x v="7"/>
    <n v="8.5342999999999899E-4"/>
    <n v="2.8977000000000001E-5"/>
    <n v="8.9333999999999901E-5"/>
    <s v="13089_2268008005"/>
    <s v="13_2268008005"/>
    <n v="0.91309115674527597"/>
    <n v="7.792593859011199E-4"/>
    <n v="2.6458642449007862E-5"/>
    <n v="8.1570085396682394E-5"/>
    <n v="0.91236393438838292"/>
    <n v="7.7863875252507677E-4"/>
    <n v="2.6437569726772173E-5"/>
    <n v="8.1505119714651712E-5"/>
    <s v="&quot;7&quot;"/>
    <n v="2.68817204300968E-3"/>
    <n v="2.2941666666657484E-6"/>
    <n v="7.7895161290291504E-8"/>
    <n v="2.4014516129022648E-7"/>
    <n v="2.0947832954322819E-6"/>
    <n v="7.1125382927412105E-8"/>
    <n v="2.1927442310927377E-7"/>
    <n v="2.0931149261418442E-6"/>
    <n v="7.1068735824628017E-8"/>
    <n v="2.1909978417908384E-7"/>
  </r>
  <r>
    <n v="13089"/>
    <x v="5"/>
    <x v="8"/>
    <n v="5.2235299999999901E-2"/>
    <n v="1.7735699999999899E-3"/>
    <n v="5.46781E-3"/>
    <s v="13089_2270008005"/>
    <s v="13_2270008005"/>
    <n v="0.91309115674527597"/>
    <n v="4.7695590499936422E-2"/>
    <n v="1.6194310828687099E-3"/>
    <n v="4.9926089577633876E-3"/>
    <n v="0.91236393438838292"/>
    <n v="4.7657603821957412E-2"/>
    <n v="1.6181413031131952E-3"/>
    <n v="4.9886326440881437E-3"/>
    <s v="&quot;7&quot;"/>
    <n v="3.7133908101612901E-3"/>
    <n v="1.9397008298601768E-4"/>
    <n v="6.5859585391777217E-6"/>
    <n v="2.0304115405708004E-5"/>
    <n v="1.7711236744768002E-4"/>
    <n v="6.0135805008142141E-6"/>
    <n v="1.8539508222487501E-5"/>
    <n v="1.7697130806676423E-4"/>
    <n v="6.0087910445229531E-6"/>
    <n v="1.8524742615827529E-5"/>
  </r>
  <r>
    <n v="13089"/>
    <x v="5"/>
    <x v="0"/>
    <n v="4.0085199999999901"/>
    <n v="0.20222200000000001"/>
    <n v="2.2515E-2"/>
    <s v="13089_2275001000"/>
    <s v="13_2275001000"/>
    <n v="1"/>
    <n v="4.0085199999999901"/>
    <n v="0.20222200000000001"/>
    <n v="2.2515E-2"/>
    <n v="1"/>
    <n v="4.0085199999999901"/>
    <n v="0.20222200000000001"/>
    <n v="2.2515E-2"/>
    <s v="&quot;7&quot;"/>
    <n v="2.68817204300968E-3"/>
    <n v="1.0775591397845136E-2"/>
    <n v="5.4360752688150358E-4"/>
    <n v="6.0524193548362943E-5"/>
    <n v="1.0775591397845136E-2"/>
    <n v="5.4360752688150358E-4"/>
    <n v="6.0524193548362943E-5"/>
    <n v="1.0775591397845136E-2"/>
    <n v="5.4360752688150358E-4"/>
    <n v="6.0524193548362943E-5"/>
  </r>
  <r>
    <n v="13089"/>
    <x v="5"/>
    <x v="9"/>
    <n v="0.125139"/>
    <n v="2.8145755000000001E-2"/>
    <n v="7.6973679999999794E-2"/>
    <s v="13089_2275020000"/>
    <s v="13_2275020000"/>
    <n v="0.91309115674527597"/>
    <n v="0.11426331426394709"/>
    <n v="2.5699639990419135E-2"/>
    <n v="7.028398651014052E-2"/>
    <n v="0.91236393438838292"/>
    <n v="0.11417231038542786"/>
    <n v="2.5679171768131503E-2"/>
    <n v="7.0228009529152202E-2"/>
    <s v="&quot;7&quot;"/>
    <n v="2.8008499130774199E-3"/>
    <n v="3.5049555727259524E-4"/>
    <n v="7.883203544524836E-5"/>
    <n v="2.1559172493724855E-4"/>
    <n v="3.2003439382411413E-4"/>
    <n v="7.1980834433286423E-5"/>
    <n v="1.9685489750766164E-4"/>
    <n v="3.1977950561887383E-4"/>
    <n v="7.1923506014671254E-5"/>
    <n v="1.9669811438532617E-4"/>
  </r>
  <r>
    <n v="13089"/>
    <x v="5"/>
    <x v="1"/>
    <n v="358.52029099999999"/>
    <n v="4.4904298999999996"/>
    <n v="1.9397219449999901"/>
    <s v="13089_2275050011"/>
    <s v="13_2275050011"/>
    <n v="1.0109381878811154"/>
    <n v="362.44185330215015"/>
    <n v="4.5395470659131778"/>
    <n v="1.9609389880715227"/>
    <n v="1.0211176575277026"/>
    <n v="366.09139972207026"/>
    <n v="4.585257260780355"/>
    <n v="1.980684328733469"/>
    <s v="&quot;7&quot;"/>
    <n v="2.68817204300968E-3"/>
    <n v="0.96376422311789489"/>
    <n v="1.2071048118274752E-2"/>
    <n v="5.2143063037613331E-3"/>
    <n v="0.97430605726345565"/>
    <n v="1.2203083510514426E-2"/>
    <n v="5.2713413657815593E-3"/>
    <n v="0.98411666591915103"/>
    <n v="1.2325960378436895E-2"/>
    <n v="5.3244202385287062E-3"/>
  </r>
  <r>
    <n v="13089"/>
    <x v="5"/>
    <x v="2"/>
    <n v="53.418046839999903"/>
    <n v="3.867372059"/>
    <n v="1.823421862"/>
    <s v="13089_2275050012"/>
    <s v="13_2275050012"/>
    <n v="1.0109381878811154"/>
    <n v="54.002343472578048"/>
    <n v="3.9096741011875182"/>
    <n v="1.8433667929130895"/>
    <n v="1.0211176575277026"/>
    <n v="54.546110858965797"/>
    <n v="3.9490418976741681"/>
    <n v="1.8619282604102416"/>
    <s v="&quot;7&quot;"/>
    <n v="2.68817204300968E-3"/>
    <n v="0.14359690010746931"/>
    <n v="1.0396161448920582E-2"/>
    <n v="4.9016716720410546E-3"/>
    <n v="0.14516758997999057"/>
    <n v="1.0509876616091285E-2"/>
    <n v="4.9552870777213815E-3"/>
    <n v="0.14662933026597857"/>
    <n v="1.0615704026001592E-2"/>
    <n v="5.0051834957244587E-3"/>
  </r>
  <r>
    <n v="13089"/>
    <x v="5"/>
    <x v="3"/>
    <n v="21.0137999999999"/>
    <n v="0.12675400000000001"/>
    <n v="0.118029999999999"/>
    <s v="13089_2275060011"/>
    <s v="13_2275060011"/>
    <n v="1.2482245519107202"/>
    <n v="26.22994108894137"/>
    <n v="0.15821745485289143"/>
    <n v="0.14732794386202105"/>
    <n v="1.9497801826175178"/>
    <n v="40.972290801487802"/>
    <n v="0.24714243726750088"/>
    <n v="0.23013255495434368"/>
    <s v="&quot;7&quot;"/>
    <n v="2.8008499130774199E-3"/>
    <n v="5.8856499903426007E-2"/>
    <n v="3.550189298822153E-4"/>
    <n v="3.3058431524052507E-4"/>
    <n v="7.3466128218987278E-2"/>
    <n v="4.431433446720516E-4"/>
    <n v="4.1264345875981667E-4"/>
    <n v="0.11475723712992988"/>
    <n v="6.9220887393842156E-4"/>
    <n v="6.4456674654015799E-4"/>
  </r>
  <r>
    <n v="13089"/>
    <x v="5"/>
    <x v="4"/>
    <n v="9.6871683299999898"/>
    <n v="2.6936142589999901"/>
    <n v="2.0861666300000001"/>
    <s v="13089_2275060012"/>
    <s v="13_2275060012"/>
    <n v="1.2482245519107202"/>
    <n v="12.091761347997958"/>
    <n v="3.3622354514605894"/>
    <n v="2.6040044069428476"/>
    <n v="1.9497801826175178"/>
    <n v="18.887848835514017"/>
    <n v="5.2519557018141505"/>
    <n v="4.0675663528119719"/>
    <s v="&quot;7&quot;"/>
    <n v="2.8008499130774199E-3"/>
    <n v="2.7132304575046805E-2"/>
    <n v="7.5444092631842211E-3"/>
    <n v="5.8430396243005145E-3"/>
    <n v="3.3867208720492988E-2"/>
    <n v="9.4171168719692118E-3"/>
    <n v="7.2934255168390933E-3"/>
    <n v="5.2902029769168878E-2"/>
    <n v="1.4709939670912622E-2"/>
    <n v="1.1392642865710048E-2"/>
  </r>
  <r>
    <n v="13089"/>
    <x v="5"/>
    <x v="10"/>
    <n v="7.2503467999999799E-3"/>
    <n v="2.6854850999999901E-4"/>
    <n v="2.3836759999999999E-3"/>
    <s v="13089_2275070000"/>
    <s v="13_2275070000"/>
    <n v="0.91309115674527597"/>
    <n v="6.6202275464163915E-3"/>
    <n v="2.4520926963811943E-4"/>
    <n v="2.1765134761459522E-3"/>
    <n v="0.91236393438838292"/>
    <n v="6.6149549321282038E-3"/>
    <n v="2.4501397515773709E-4"/>
    <n v="2.1747800136671632E-3"/>
    <s v="&quot;7&quot;"/>
    <n v="2.8008499130774199E-3"/>
    <n v="2.0307133204561094E-5"/>
    <n v="7.5216407089056787E-7"/>
    <n v="6.6763187174047318E-6"/>
    <n v="1.854226374793309E-5"/>
    <n v="6.8679436155170444E-7"/>
    <n v="6.096087580475223E-6"/>
    <n v="1.8527495946662329E-5"/>
    <n v="6.8624737102330102E-7"/>
    <n v="6.0912324122421841E-6"/>
  </r>
  <r>
    <n v="13097"/>
    <x v="6"/>
    <x v="1"/>
    <n v="3.3961130000000002"/>
    <n v="4.2535929999999902E-2"/>
    <n v="1.8374194999999999E-2"/>
    <s v="13097_2275050011"/>
    <s v="13_2275050011"/>
    <n v="1.0109381878811154"/>
    <n v="3.4332603220594988"/>
    <n v="4.3001195994037879E-2"/>
    <n v="1.8575175397074251E-2"/>
    <n v="1.0211176575277026"/>
    <n v="3.4678309512593786"/>
    <n v="4.3434189202362229E-2"/>
    <n v="1.8762214957357224E-2"/>
    <s v="&quot;7&quot;"/>
    <n v="2.68817204300968E-3"/>
    <n v="9.1293360215017345E-3"/>
    <n v="1.1434389784941648E-4"/>
    <n v="4.9392997311808242E-5"/>
    <n v="9.2291944141347556E-3"/>
    <n v="1.1559461288715247E-4"/>
    <n v="4.9933267196416236E-5"/>
    <n v="9.3221262130591259E-3"/>
    <n v="1.1675857312458305E-4"/>
    <n v="5.0436061713305747E-5"/>
  </r>
  <r>
    <n v="13097"/>
    <x v="6"/>
    <x v="2"/>
    <n v="0.47477999999999998"/>
    <n v="3.4181400000000001E-2"/>
    <n v="1.6049669999999999E-2"/>
    <s v="13097_2275050012"/>
    <s v="13_2275050012"/>
    <n v="1.0109381878811154"/>
    <n v="0.47997323284219595"/>
    <n v="3.4555282575239557E-2"/>
    <n v="1.62252243058899E-2"/>
    <n v="1.0211176575277026"/>
    <n v="0.48480624144100259"/>
    <n v="3.4903231099017412E-2"/>
    <n v="1.6388601434492639E-2"/>
    <s v="&quot;7&quot;"/>
    <n v="2.68817204300968E-3"/>
    <n v="1.2762903225801358E-3"/>
    <n v="9.1885483870931081E-5"/>
    <n v="4.3144274193531167E-5"/>
    <n v="1.2902506259193666E-3"/>
    <n v="9.2890544557058517E-5"/>
    <n v="4.3616194370654368E-5"/>
    <n v="1.303242584518304E-3"/>
    <n v="9.3825890051084637E-5"/>
    <n v="4.405538020023145E-5"/>
  </r>
  <r>
    <n v="13113"/>
    <x v="7"/>
    <x v="5"/>
    <n v="7.19051999999999E-4"/>
    <n v="2.6699500000000001E-5"/>
    <n v="9.6223200000000004E-5"/>
    <s v="13113_2265008005"/>
    <s v="13_2265008005"/>
    <n v="0.91309115674527597"/>
    <n v="6.5656002244000324E-4"/>
    <n v="2.4379077339520498E-5"/>
    <n v="8.7860552993732039E-5"/>
    <n v="0.91236393438838292"/>
    <n v="6.5603711174983459E-4"/>
    <n v="2.4359660866202631E-5"/>
    <n v="8.7790577331440248E-5"/>
    <s v="&quot;7&quot;"/>
    <n v="3.7022728736128998E-3"/>
    <n v="2.6621267143170991E-6"/>
    <n v="9.8848834589027619E-8"/>
    <n v="3.5624454317222878E-7"/>
    <n v="2.430764360978301E-6"/>
    <n v="9.0257996717817686E-8"/>
    <n v="3.252837420093228E-7"/>
    <n v="2.428828402914767E-6"/>
    <n v="9.0186111635351714E-8"/>
    <n v="3.2502467301300682E-7"/>
  </r>
  <r>
    <n v="13113"/>
    <x v="7"/>
    <x v="6"/>
    <n v="7.0634299999999901E-5"/>
    <n v="2.6227700000000001E-6"/>
    <n v="9.4522599999999897E-6"/>
    <s v="13113_2267008005"/>
    <s v="13_2267008005"/>
    <n v="0.91309115674527597"/>
    <n v="6.4495554692892758E-5"/>
    <n v="2.3948280931768076E-6"/>
    <n v="8.6307750172570922E-6"/>
    <n v="0.91236393438838292"/>
    <n v="6.4444187850769264E-5"/>
    <n v="2.3929207561958191E-6"/>
    <n v="8.6239011224619262E-6"/>
    <s v="&quot;7&quot;"/>
    <n v="2.68817204300968E-3"/>
    <n v="1.8987715053755838E-7"/>
    <n v="7.0504569892444984E-9"/>
    <n v="2.5409301075258648E-8"/>
    <n v="1.7337514702383607E-7"/>
    <n v="6.437709927892075E-9"/>
    <n v="2.3201008110896905E-8"/>
    <n v="1.73237064114902E-7"/>
    <n v="6.4325826779431832E-9"/>
    <n v="2.3182529899081949E-8"/>
  </r>
  <r>
    <n v="13113"/>
    <x v="7"/>
    <x v="7"/>
    <n v="5.5857299999999903E-5"/>
    <n v="2.0740700000000002E-6"/>
    <n v="7.4747999999999898E-6"/>
    <s v="13113_2268008005"/>
    <s v="13_2268008005"/>
    <n v="0.91309115674527597"/>
    <n v="5.1002806669667815E-5"/>
    <n v="1.8938149754706748E-6"/>
    <n v="6.8251737784395795E-6"/>
    <n v="0.91236393438838292"/>
    <n v="5.0962185992312132E-5"/>
    <n v="1.8923066653969135E-6"/>
    <n v="6.8197379367662756E-6"/>
    <s v="&quot;7&quot;"/>
    <n v="2.68817204300968E-3"/>
    <n v="1.5015403225800435E-7"/>
    <n v="5.5754569892450874E-9"/>
    <n v="2.0093548387088729E-8"/>
    <n v="1.3710431900442866E-7"/>
    <n v="5.0909004716933306E-9"/>
    <n v="1.834724133988402E-8"/>
    <n v="1.3699512363519301E-7"/>
    <n v="5.0868458747208559E-9"/>
    <n v="1.8332628862267619E-8"/>
  </r>
  <r>
    <n v="13113"/>
    <x v="7"/>
    <x v="8"/>
    <n v="3.41881999999999E-3"/>
    <n v="1.2694599999999901E-4"/>
    <n v="4.57504999999999E-4"/>
    <s v="13113_2270008005"/>
    <s v="13_2270008005"/>
    <n v="0.91309115674527597"/>
    <n v="3.1216943085038752E-3"/>
    <n v="1.159132699841849E-4"/>
    <n v="4.1774376966674656E-4"/>
    <n v="0.91236393438838292"/>
    <n v="3.1192080661656824E-3"/>
    <n v="1.1582095201486676E-4"/>
    <n v="4.1741106180235622E-4"/>
    <s v="&quot;7&quot;"/>
    <n v="3.7133908101612901E-3"/>
    <n v="1.2695414769595585E-5"/>
    <n v="4.7140010978673148E-7"/>
    <n v="1.6988948626028373E-6"/>
    <n v="1.1592070957331092E-5"/>
    <n v="4.3043127153501669E-7"/>
    <n v="1.5512458752826313E-6"/>
    <n v="1.1582838567880615E-5"/>
    <n v="4.3008845883613796E-7"/>
    <n v="1.5500104009565359E-6"/>
  </r>
  <r>
    <n v="13113"/>
    <x v="7"/>
    <x v="0"/>
    <n v="3.5162499999999901"/>
    <n v="0.17738799999999899"/>
    <n v="1.975E-2"/>
    <s v="13113_2275001000"/>
    <s v="13_2275001000"/>
    <n v="1"/>
    <n v="3.5162499999999901"/>
    <n v="0.17738799999999899"/>
    <n v="1.975E-2"/>
    <n v="1"/>
    <n v="3.5162499999999901"/>
    <n v="0.17738799999999899"/>
    <n v="1.975E-2"/>
    <s v="&quot;7&quot;"/>
    <n v="2.68817204300968E-3"/>
    <n v="9.4522849462327606E-3"/>
    <n v="4.7684946236539841E-4"/>
    <n v="5.309139784944118E-5"/>
    <n v="9.4522849462327606E-3"/>
    <n v="4.7684946236539841E-4"/>
    <n v="5.309139784944118E-5"/>
    <n v="9.4522849462327606E-3"/>
    <n v="4.7684946236539841E-4"/>
    <n v="5.309139784944118E-5"/>
  </r>
  <r>
    <n v="13113"/>
    <x v="7"/>
    <x v="1"/>
    <n v="166.84594100000001"/>
    <n v="2.0897332940000002"/>
    <n v="0.90269830499999903"/>
    <s v="13113_2275050011"/>
    <s v="13_2275050011"/>
    <n v="1.0109381878811154"/>
    <n v="168.6709332498595"/>
    <n v="2.1125911893911944"/>
    <n v="0.91257218866005352"/>
    <n v="1.0211176575277026"/>
    <n v="170.36933644192527"/>
    <n v="2.1338635660269301"/>
    <n v="0.92176117865582663"/>
    <s v="&quot;7&quot;"/>
    <n v="2.68817204300968E-3"/>
    <n v="0.44851059408584254"/>
    <n v="5.6175626182773291E-3"/>
    <n v="2.4266083467732228E-3"/>
    <n v="0.45341648723062417"/>
    <n v="5.679008573629977E-3"/>
    <n v="2.4531510447841111E-3"/>
    <n v="0.45798208720929379"/>
    <n v="5.7361923817905334E-3"/>
    <n v="2.4778526307942441E-3"/>
  </r>
  <r>
    <n v="13113"/>
    <x v="7"/>
    <x v="2"/>
    <n v="50.323317799999998"/>
    <n v="3.6243048899999901"/>
    <n v="1.70310305"/>
    <s v="13113_2275050012"/>
    <s v="13_2275050012"/>
    <n v="1.0109381878811154"/>
    <n v="50.873763704897478"/>
    <n v="3.6639482178252556"/>
    <n v="1.7217319111418008"/>
    <n v="1.0211176575277026"/>
    <n v="51.386028390958138"/>
    <n v="3.7008417194429875"/>
    <n v="1.7390685969442856"/>
    <s v="&quot;7&quot;"/>
    <n v="2.68817204300968E-3"/>
    <n v="0.13527773602145138"/>
    <n v="9.7427550806412477E-3"/>
    <n v="4.5782340053745173E-3"/>
    <n v="0.13675742931418597"/>
    <n v="9.8493231661929935E-3"/>
    <n v="4.6283115890890158E-3"/>
    <n v="0.13813448492187536"/>
    <n v="9.9484992458105121E-3"/>
    <n v="4.6749155831816982E-3"/>
  </r>
  <r>
    <n v="13113"/>
    <x v="7"/>
    <x v="4"/>
    <n v="5.4247799999999902E-3"/>
    <n v="1.26311E-3"/>
    <n v="3.53586999999999E-3"/>
    <s v="13113_2275060012"/>
    <s v="13_2275060012"/>
    <n v="1.2482245519107202"/>
    <n v="6.7713435847142249E-3"/>
    <n v="1.5766449137639498E-3"/>
    <n v="4.4135597463645457E-3"/>
    <n v="1.9497801826175178"/>
    <n v="1.057712853905984E-2"/>
    <n v="2.462786846466013E-3"/>
    <n v="6.8941692543117829E-3"/>
    <s v="&quot;7&quot;"/>
    <n v="2.8008499130774199E-3"/>
    <n v="1.5193994591464099E-5"/>
    <n v="3.5377815337072201E-6"/>
    <n v="9.9034411821530288E-6"/>
    <n v="1.896551709066418E-5"/>
    <n v="4.4159457696697149E-6"/>
    <n v="1.2361718431967136E-5"/>
    <n v="2.9624949549234451E-5"/>
    <n v="6.8978963248525457E-6"/>
    <n v="1.9309533356680179E-5"/>
  </r>
  <r>
    <n v="13117"/>
    <x v="8"/>
    <x v="1"/>
    <n v="12.718795999999999"/>
    <n v="0.15930158999999899"/>
    <n v="6.8813244999999995E-2"/>
    <s v="13117_2275050011"/>
    <s v="13_2275050011"/>
    <n v="1.0109381878811154"/>
    <n v="12.857916580269579"/>
    <n v="0.16104406072117941"/>
    <n v="6.9565937202519218E-2"/>
    <n v="1.0211176575277026"/>
    <n v="12.987387178092712"/>
    <n v="0.16266566642123745"/>
    <n v="7.0266419541279879E-2"/>
    <s v="&quot;7&quot;"/>
    <n v="2.68817204300968E-3"/>
    <n v="3.4190311827943347E-2"/>
    <n v="4.2823008064498769E-4"/>
    <n v="1.8498184139777564E-4"/>
    <n v="3.4564291882431313E-2"/>
    <n v="4.3291414172342782E-4"/>
    <n v="1.8700520753357918E-4"/>
    <n v="3.4912331123891208E-2"/>
    <n v="4.3727329683110897E-4"/>
    <n v="1.8888822457325763E-4"/>
  </r>
  <r>
    <n v="13117"/>
    <x v="8"/>
    <x v="2"/>
    <n v="4.8035899999999998"/>
    <n v="0.34582999999999903"/>
    <n v="0.16238245000000001"/>
    <s v="13117_2275050012"/>
    <s v="13_2275050012"/>
    <n v="1.0109381878811154"/>
    <n v="4.8561325699238473"/>
    <n v="0.34961275351492516"/>
    <n v="0.16415861974669585"/>
    <n v="1.0211176575277026"/>
    <n v="4.9050305685234967"/>
    <n v="0.3531331195028044"/>
    <n v="0.16581158696760931"/>
    <s v="&quot;7&quot;"/>
    <n v="2.68817204300968E-3"/>
    <n v="1.2912876344080868E-2"/>
    <n v="9.2965053763403502E-4"/>
    <n v="4.3651196236541722E-4"/>
    <n v="1.3054119811618036E-2"/>
    <n v="9.3981922987845606E-4"/>
    <n v="4.412866122221246E-4"/>
    <n v="1.318556604441274E-2"/>
    <n v="9.4928257930823514E-4"/>
    <n v="4.4573007249339554E-4"/>
  </r>
  <r>
    <n v="13121"/>
    <x v="9"/>
    <x v="5"/>
    <n v="1.2854800000000001E-3"/>
    <n v="4.8053200000000003E-5"/>
    <n v="1.9826899999999899E-4"/>
    <s v="13121_2265008005"/>
    <s v="13_2265008005"/>
    <n v="0"/>
    <n v="0"/>
    <n v="0"/>
    <n v="0"/>
    <n v="0"/>
    <n v="0"/>
    <n v="0"/>
    <n v="0"/>
    <s v="&quot;7&quot;"/>
    <n v="3.7022728736128998E-3"/>
    <n v="4.759197733571911E-6"/>
    <n v="1.779060588502954E-7"/>
    <n v="7.3404594037835233E-7"/>
    <n v="0"/>
    <n v="0"/>
    <n v="0"/>
    <n v="0"/>
    <n v="0"/>
    <n v="0"/>
  </r>
  <r>
    <n v="13121"/>
    <x v="9"/>
    <x v="6"/>
    <n v="1.2627600000000001E-4"/>
    <n v="4.7203999999999904E-6"/>
    <n v="1.9476499999999901E-5"/>
    <s v="13121_2267008005"/>
    <s v="13_2267008005"/>
    <n v="0"/>
    <n v="0"/>
    <n v="0"/>
    <n v="0"/>
    <n v="0"/>
    <n v="0"/>
    <n v="0"/>
    <n v="0"/>
    <s v="&quot;7&quot;"/>
    <n v="2.68817204300968E-3"/>
    <n v="3.3945161290309039E-7"/>
    <n v="1.2689247311822867E-8"/>
    <n v="5.2356182795677764E-8"/>
    <n v="0"/>
    <n v="0"/>
    <n v="0"/>
    <n v="0"/>
    <n v="0"/>
    <n v="0"/>
  </r>
  <r>
    <n v="13121"/>
    <x v="9"/>
    <x v="7"/>
    <n v="9.9858200000000006E-5"/>
    <n v="3.7328699999999901E-6"/>
    <n v="1.5401899999999901E-5"/>
    <s v="13121_2268008005"/>
    <s v="13_2268008005"/>
    <n v="0"/>
    <n v="0"/>
    <n v="0"/>
    <n v="0"/>
    <n v="0"/>
    <n v="0"/>
    <n v="0"/>
    <n v="0"/>
    <s v="&quot;7&quot;"/>
    <n v="2.68817204300968E-3"/>
    <n v="2.6843602150526924E-7"/>
    <n v="1.0034596774189517E-8"/>
    <n v="4.1402956989230525E-8"/>
    <n v="0"/>
    <n v="0"/>
    <n v="0"/>
    <n v="0"/>
    <n v="0"/>
    <n v="0"/>
  </r>
  <r>
    <n v="13121"/>
    <x v="9"/>
    <x v="8"/>
    <n v="6.1119499999999901E-3"/>
    <n v="2.2847500000000001E-4"/>
    <n v="9.4269600000000003E-4"/>
    <s v="13121_2270008005"/>
    <s v="13_2270008005"/>
    <n v="0"/>
    <n v="0"/>
    <n v="0"/>
    <n v="0"/>
    <n v="0"/>
    <n v="0"/>
    <n v="0"/>
    <n v="0"/>
    <s v="&quot;7&quot;"/>
    <n v="3.7133908101612901E-3"/>
    <n v="2.269605896216526E-5"/>
    <n v="8.4841696535160075E-7"/>
    <n v="3.5005986631758075E-6"/>
    <n v="0"/>
    <n v="0"/>
    <n v="0"/>
    <n v="0"/>
    <n v="0"/>
    <n v="0"/>
  </r>
  <r>
    <n v="13121"/>
    <x v="9"/>
    <x v="0"/>
    <n v="2.7497099999999901"/>
    <n v="0.13871700000000001"/>
    <n v="1.5444499999999899E-2"/>
    <s v="13121_2275001000"/>
    <s v="13_2275001000"/>
    <n v="0"/>
    <n v="0"/>
    <n v="0"/>
    <n v="0"/>
    <n v="0"/>
    <n v="0"/>
    <n v="0"/>
    <n v="0"/>
    <s v="&quot;7&quot;"/>
    <n v="2.68817204300968E-3"/>
    <n v="7.3916935483841206E-3"/>
    <n v="3.728951612901738E-4"/>
    <n v="4.151747311826273E-5"/>
    <n v="0"/>
    <n v="0"/>
    <n v="0"/>
    <n v="0"/>
    <n v="0"/>
    <n v="0"/>
  </r>
  <r>
    <n v="13121"/>
    <x v="9"/>
    <x v="9"/>
    <n v="1.1516399999999901E-2"/>
    <n v="3.2055000000000001E-4"/>
    <n v="1.08161E-2"/>
    <s v="13121_2275020000"/>
    <s v="13_2275020000"/>
    <n v="0"/>
    <n v="0"/>
    <n v="0"/>
    <n v="0"/>
    <n v="0"/>
    <n v="0"/>
    <n v="0"/>
    <n v="0"/>
    <s v="&quot;7&quot;"/>
    <n v="2.8008499130774199E-3"/>
    <n v="3.2255707938964519E-5"/>
    <n v="8.97812439636967E-7"/>
    <n v="3.0294272744836683E-5"/>
    <n v="0"/>
    <n v="0"/>
    <n v="0"/>
    <n v="0"/>
    <n v="0"/>
    <n v="0"/>
  </r>
  <r>
    <n v="13121"/>
    <x v="9"/>
    <x v="1"/>
    <n v="131.88085799999899"/>
    <n v="1.65178551699999"/>
    <n v="0.71351937499999996"/>
    <s v="13121_2275050011"/>
    <s v="13_2275050011"/>
    <n v="0"/>
    <n v="0"/>
    <n v="0"/>
    <n v="0"/>
    <n v="0"/>
    <n v="0"/>
    <n v="0"/>
    <n v="0"/>
    <s v="&quot;7&quot;"/>
    <n v="2.68817204300968E-3"/>
    <n v="0.3545184354837268"/>
    <n v="4.4402836478476633E-3"/>
    <n v="1.9180628360207399E-3"/>
    <n v="0"/>
    <n v="0"/>
    <n v="0"/>
    <n v="0"/>
    <n v="0"/>
    <n v="0"/>
  </r>
  <r>
    <n v="13121"/>
    <x v="9"/>
    <x v="2"/>
    <n v="45.16871166"/>
    <n v="3.2529182399999899"/>
    <n v="1.5282527299999999"/>
    <s v="13121_2275050012"/>
    <s v="13_2275050012"/>
    <n v="0"/>
    <n v="0"/>
    <n v="0"/>
    <n v="0"/>
    <n v="0"/>
    <n v="0"/>
    <n v="0"/>
    <n v="0"/>
    <s v="&quot;7&quot;"/>
    <n v="2.68817204300968E-3"/>
    <n v="0.12142126790317735"/>
    <n v="8.7444038709642256E-3"/>
    <n v="4.1082062634392206E-3"/>
    <n v="0"/>
    <n v="0"/>
    <n v="0"/>
    <n v="0"/>
    <n v="0"/>
    <n v="0"/>
  </r>
  <r>
    <n v="13121"/>
    <x v="9"/>
    <x v="3"/>
    <n v="6.5983099999999899"/>
    <n v="3.9800599999999901E-2"/>
    <n v="3.7061299999999901E-2"/>
    <s v="13121_2275060011"/>
    <s v="13_2275060011"/>
    <n v="0"/>
    <n v="0"/>
    <n v="0"/>
    <n v="0"/>
    <n v="0"/>
    <n v="0"/>
    <n v="0"/>
    <n v="0"/>
    <s v="&quot;7&quot;"/>
    <n v="2.8008499130774199E-3"/>
    <n v="1.8480875989957842E-2"/>
    <n v="1.1147550705042888E-4"/>
    <n v="1.0380313888353591E-4"/>
    <n v="0"/>
    <n v="0"/>
    <n v="0"/>
    <n v="0"/>
    <n v="0"/>
    <n v="0"/>
  </r>
  <r>
    <n v="13121"/>
    <x v="9"/>
    <x v="4"/>
    <n v="3.03308"/>
    <n v="0.84487699999999899"/>
    <n v="0.65125200000000005"/>
    <s v="13121_2275060012"/>
    <s v="13_2275060012"/>
    <n v="0"/>
    <n v="0"/>
    <n v="0"/>
    <n v="0"/>
    <n v="0"/>
    <n v="0"/>
    <n v="0"/>
    <n v="0"/>
    <s v="&quot;7&quot;"/>
    <n v="2.8008499130774199E-3"/>
    <n v="8.4952018543568604E-3"/>
    <n v="2.3663736720111084E-3"/>
    <n v="1.8240591075914961E-3"/>
    <n v="0"/>
    <n v="0"/>
    <n v="0"/>
    <n v="0"/>
    <n v="0"/>
    <n v="0"/>
  </r>
  <r>
    <n v="13121"/>
    <x v="9"/>
    <x v="10"/>
    <n v="9.1717000000000003E-4"/>
    <n v="6.0397799999999898E-5"/>
    <n v="2.4216299999999899E-4"/>
    <s v="13121_2275070000"/>
    <s v="13_2275070000"/>
    <n v="0"/>
    <n v="0"/>
    <n v="0"/>
    <n v="0"/>
    <n v="0"/>
    <n v="0"/>
    <n v="0"/>
    <n v="0"/>
    <s v="&quot;7&quot;"/>
    <n v="2.8008499130774199E-3"/>
    <n v="2.5688555147772174E-6"/>
    <n v="1.6916517288006711E-7"/>
    <n v="6.7826221750056437E-7"/>
    <n v="0"/>
    <n v="0"/>
    <n v="0"/>
    <n v="0"/>
    <n v="0"/>
    <n v="0"/>
  </r>
  <r>
    <n v="13135"/>
    <x v="10"/>
    <x v="5"/>
    <n v="1.0881599999999899E-4"/>
    <n v="3.39291E-5"/>
    <n v="3.4708500000000002E-4"/>
    <s v="13135_2265008005"/>
    <s v="13_2265008005"/>
    <n v="0.91309115674527597"/>
    <n v="9.9358927312393031E-5"/>
    <n v="3.098036116632614E-5"/>
    <n v="3.1692024413893411E-4"/>
    <n v="0.91236393438838292"/>
    <n v="9.9279793884405354E-5"/>
    <n v="3.0955687166256884E-5"/>
    <n v="3.1666783616719188E-4"/>
    <s v="&quot;7&quot;"/>
    <n v="3.7022728736128998E-3"/>
    <n v="4.028665250150576E-7"/>
    <n v="1.2561478655609944E-7"/>
    <n v="1.2850033803379335E-6"/>
    <n v="3.6785386133994861E-7"/>
    <n v="1.1469775076081977E-7"/>
    <n v="1.1733252229743533E-6"/>
    <n v="3.6756088779611381E-7"/>
    <n v="1.1460640087967984E-7"/>
    <n v="1.1723907397874884E-6"/>
  </r>
  <r>
    <n v="13135"/>
    <x v="10"/>
    <x v="6"/>
    <n v="1.06892999999999E-5"/>
    <n v="3.33295E-6"/>
    <n v="3.4095099999999903E-5"/>
    <s v="13135_2267008005"/>
    <s v="13_2267008005"/>
    <n v="0.91309115674527597"/>
    <n v="9.7603053017971859E-6"/>
    <n v="3.0432871708741676E-6"/>
    <n v="3.1131934298345772E-5"/>
    <n v="0.91236393438838292"/>
    <n v="9.7525318038576502E-6"/>
    <n v="3.0408633751197609E-6"/>
    <n v="3.110713957936527E-5"/>
    <s v="&quot;7&quot;"/>
    <n v="2.68817204300968E-3"/>
    <n v="2.8734677419343101E-8"/>
    <n v="8.9595430107491132E-9"/>
    <n v="9.1653494623619086E-8"/>
    <n v="2.6237379843530354E-8"/>
    <n v="8.1808794915939609E-9"/>
    <n v="8.3687995425627276E-8"/>
    <n v="2.6216483343692899E-8"/>
    <n v="8.174363911608998E-9"/>
    <n v="8.3621342955249613E-8"/>
  </r>
  <r>
    <n v="13135"/>
    <x v="10"/>
    <x v="7"/>
    <n v="8.4530300000000006E-6"/>
    <n v="2.6356799999999902E-6"/>
    <n v="2.6962200000000001E-5"/>
    <s v="13135_2268008005"/>
    <s v="13_2268008005"/>
    <n v="0.91309115674527597"/>
    <n v="7.7183869407025199E-6"/>
    <n v="2.4066161000103799E-6"/>
    <n v="2.4618946386397479E-5"/>
    <n v="0.91236393438838292"/>
    <n v="7.7122397083030337E-6"/>
    <n v="2.4046993745887642E-6"/>
    <n v="2.4599338871766459E-5"/>
    <s v="&quot;7&quot;"/>
    <n v="2.68817204300968E-3"/>
    <n v="2.2723198924722116E-8"/>
    <n v="7.0851612903197265E-9"/>
    <n v="7.2479032258035598E-8"/>
    <n v="2.0748351991127526E-8"/>
    <n v="6.4693981183048909E-9"/>
    <n v="6.6179963404267887E-8"/>
    <n v="2.0731827172849346E-8"/>
    <n v="6.4642456306123784E-9"/>
    <n v="6.6127255031603877E-8"/>
  </r>
  <r>
    <n v="13135"/>
    <x v="10"/>
    <x v="8"/>
    <n v="5.1737899999999902E-4"/>
    <n v="1.6132000000000001E-4"/>
    <n v="1.65025999999999E-3"/>
    <s v="13135_2270008005"/>
    <s v="13_2270008005"/>
    <n v="0.91309115674527597"/>
    <n v="4.7241418958571322E-4"/>
    <n v="1.4729986540614793E-4"/>
    <n v="1.5068378123304499E-3"/>
    <n v="0.91236393438838292"/>
    <n v="4.7203794000992626E-4"/>
    <n v="1.4718254989553393E-4"/>
    <n v="1.5056377063637637E-3"/>
    <s v="&quot;7&quot;"/>
    <n v="3.7133908101612901E-3"/>
    <n v="1.9212304239704345E-6"/>
    <n v="5.9904420549521935E-7"/>
    <n v="6.1280603183767332E-6"/>
    <n v="1.7542585101973808E-6"/>
    <n v="5.4698196653718462E-7"/>
    <n v="5.5954776847114357E-6"/>
    <n v="1.7528613484803265E-6"/>
    <n v="5.4654632819818125E-7"/>
    <n v="5.5910212222435233E-6"/>
  </r>
  <r>
    <n v="13135"/>
    <x v="10"/>
    <x v="0"/>
    <n v="0.82280200000000003"/>
    <n v="4.1508700000000003E-2"/>
    <n v="4.6214999999999902E-3"/>
    <s v="13135_2275001000"/>
    <s v="13_2275001000"/>
    <n v="0"/>
    <n v="0"/>
    <n v="0"/>
    <n v="0"/>
    <n v="0"/>
    <n v="0"/>
    <n v="0"/>
    <n v="0"/>
    <s v="&quot;7&quot;"/>
    <n v="2.68817204300968E-3"/>
    <n v="2.2118333333324509E-3"/>
    <n v="1.1158252688167591E-4"/>
    <n v="1.2423387096769209E-5"/>
    <n v="0"/>
    <n v="0"/>
    <n v="0"/>
    <n v="0"/>
    <n v="0"/>
    <n v="0"/>
  </r>
  <r>
    <n v="13135"/>
    <x v="10"/>
    <x v="9"/>
    <n v="6.1555999999999902E-2"/>
    <n v="1.6951000000000001E-2"/>
    <n v="5.10839999999999E-2"/>
    <s v="13135_2275020000"/>
    <s v="13_2275020000"/>
    <n v="0.91309115674527597"/>
    <n v="5.620623924461212E-2"/>
    <n v="1.5477808197989173E-2"/>
    <n v="4.6644348651175588E-2"/>
    <n v="0.91236393438838292"/>
    <n v="5.616147434521121E-2"/>
    <n v="1.5465481051817481E-2"/>
    <n v="4.6607199224296063E-2"/>
    <s v="&quot;7&quot;"/>
    <n v="2.8008499130774199E-3"/>
    <n v="1.7240911724939338E-4"/>
    <n v="4.7477206876575345E-5"/>
    <n v="1.4307861695964663E-4"/>
    <n v="1.5742524030268052E-4"/>
    <n v="4.3351017745966953E-5"/>
    <n v="1.3064381986519801E-4"/>
    <n v="1.5729986053808457E-4"/>
    <n v="4.3316491259683476E-5"/>
    <n v="1.3053976989615162E-4"/>
  </r>
  <r>
    <n v="13135"/>
    <x v="10"/>
    <x v="1"/>
    <n v="169.29112999999899"/>
    <n v="2.1203457299999999"/>
    <n v="0.91592295000000001"/>
    <s v="13135_2275050011"/>
    <s v="13_2275050011"/>
    <n v="0"/>
    <n v="0"/>
    <n v="0"/>
    <n v="0"/>
    <n v="0"/>
    <n v="0"/>
    <n v="0"/>
    <n v="0"/>
    <s v="&quot;7&quot;"/>
    <n v="2.68817204300968E-3"/>
    <n v="0.45508368279551459"/>
    <n v="5.6998541129009515E-3"/>
    <n v="2.4621584677409531E-3"/>
    <n v="0"/>
    <n v="0"/>
    <n v="0"/>
    <n v="0"/>
    <n v="0"/>
    <n v="0"/>
  </r>
  <r>
    <n v="13135"/>
    <x v="10"/>
    <x v="2"/>
    <n v="51.895653199999899"/>
    <n v="3.7441122"/>
    <n v="1.76583335999999"/>
    <s v="13135_2275050012"/>
    <s v="13_2275050012"/>
    <n v="0"/>
    <n v="0"/>
    <n v="0"/>
    <n v="0"/>
    <n v="0"/>
    <n v="0"/>
    <n v="0"/>
    <n v="0"/>
    <s v="&quot;7&quot;"/>
    <n v="2.68817204300968E-3"/>
    <n v="0.13950444408596557"/>
    <n v="1.0064817741931468E-2"/>
    <n v="4.7468638709658208E-3"/>
    <n v="0"/>
    <n v="0"/>
    <n v="0"/>
    <n v="0"/>
    <n v="0"/>
    <n v="0"/>
  </r>
  <r>
    <n v="13135"/>
    <x v="10"/>
    <x v="3"/>
    <n v="6.4769300000000003"/>
    <n v="3.9068499999999902E-2"/>
    <n v="3.6379500000000002E-2"/>
    <s v="13135_2275060011"/>
    <s v="13_2275060011"/>
    <n v="0"/>
    <n v="0"/>
    <n v="0"/>
    <n v="0"/>
    <n v="0"/>
    <n v="0"/>
    <n v="0"/>
    <n v="0"/>
    <s v="&quot;7&quot;"/>
    <n v="2.8008499130774199E-3"/>
    <n v="1.8140908827508535E-2"/>
    <n v="1.094250048290649E-4"/>
    <n v="1.018935194128E-4"/>
    <n v="0"/>
    <n v="0"/>
    <n v="0"/>
    <n v="0"/>
    <n v="0"/>
    <n v="0"/>
  </r>
  <r>
    <n v="13135"/>
    <x v="10"/>
    <x v="4"/>
    <n v="3.0295095999999999"/>
    <n v="0.85491039999999896"/>
    <n v="0.64960499999999999"/>
    <s v="13135_2275060012"/>
    <s v="13_2275060012"/>
    <n v="0"/>
    <n v="0"/>
    <n v="0"/>
    <n v="0"/>
    <n v="0"/>
    <n v="0"/>
    <n v="0"/>
    <n v="0"/>
    <s v="&quot;7&quot;"/>
    <n v="2.8008499130774199E-3"/>
    <n v="8.4852016998272096E-3"/>
    <n v="2.3944757195289794E-3"/>
    <n v="1.8194461077846572E-3"/>
    <n v="0"/>
    <n v="0"/>
    <n v="0"/>
    <n v="0"/>
    <n v="0"/>
    <n v="0"/>
  </r>
  <r>
    <n v="13151"/>
    <x v="11"/>
    <x v="1"/>
    <n v="100.386422"/>
    <n v="1.2573304169999999"/>
    <n v="0.54312608500000004"/>
    <s v="13151_2275050011"/>
    <s v="13_2275050011"/>
    <n v="1.0109381878811154"/>
    <n v="101.48446754454893"/>
    <n v="1.2710833333297871"/>
    <n v="0.54906690016086468"/>
    <n v="1.0211176575277026"/>
    <n v="102.50634808022743"/>
    <n v="1.2838822901453695"/>
    <n v="0.55459563565739189"/>
    <s v="&quot;7&quot;"/>
    <n v="2.68817204300968E-3"/>
    <n v="0.26985597311817189"/>
    <n v="3.3799204758051026E-3"/>
    <n v="1.4600163575262991E-3"/>
    <n v="0.27280770845297969"/>
    <n v="3.4168906809926877E-3"/>
    <n v="1.4759862907544237E-3"/>
    <n v="0.27555469914028635"/>
    <n v="3.4512964788840244E-3"/>
    <n v="1.4908484829493833E-3"/>
  </r>
  <r>
    <n v="13151"/>
    <x v="11"/>
    <x v="2"/>
    <n v="30.384129999999999"/>
    <n v="2.1874807999999999"/>
    <n v="1.02711989"/>
    <s v="13151_2275050012"/>
    <s v="13_2275050012"/>
    <n v="1.0109381878811154"/>
    <n v="30.716477322544236"/>
    <n v="2.2114078759767328"/>
    <n v="1.0383547203332506"/>
    <n v="1.0211176575277026"/>
    <n v="31.025771651617191"/>
    <n v="2.2336752703828249"/>
    <n v="1.0488102560769115"/>
    <s v="&quot;7&quot;"/>
    <n v="2.68817204300968E-3"/>
    <n v="8.1677768817171703E-2"/>
    <n v="5.8803247311804488E-3"/>
    <n v="2.7610749731171781E-3"/>
    <n v="8.2571175598204247E-2"/>
    <n v="5.9446448278920707E-3"/>
    <n v="2.791276129926979E-3"/>
    <n v="8.3402611966679599E-2"/>
    <n v="6.0045034150051973E-3"/>
    <n v="2.8193824088077767E-3"/>
  </r>
  <r>
    <n v="13151"/>
    <x v="11"/>
    <x v="3"/>
    <n v="2.7633499999999902"/>
    <n v="1.6668399999999899E-2"/>
    <n v="1.5521099999999901E-2"/>
    <s v="13151_2275060011"/>
    <s v="13_2275060011"/>
    <n v="1.2482245519107202"/>
    <n v="3.4492813155224766"/>
    <n v="2.0805906121068522E-2"/>
    <n v="1.9373818092661355E-2"/>
    <n v="1.9497801826175178"/>
    <n v="5.3879250676360986"/>
    <n v="3.249971599594164E-2"/>
    <n v="3.0262733192424562E-2"/>
    <s v="&quot;7&quot;"/>
    <n v="2.8008499130774199E-3"/>
    <n v="7.7397286073024605E-3"/>
    <n v="4.668568669113938E-5"/>
    <n v="4.347227158586566E-5"/>
    <n v="9.6609192727606964E-3"/>
    <n v="5.8274220350691732E-5"/>
    <n v="5.4263156720808299E-5"/>
    <n v="1.5090769457356218E-2"/>
    <n v="9.1026826722273978E-5"/>
    <n v="8.4761373631487481E-5"/>
  </r>
  <r>
    <n v="13151"/>
    <x v="11"/>
    <x v="4"/>
    <n v="1.27025999999999"/>
    <n v="0.35383500000000001"/>
    <n v="0.27274500000000002"/>
    <s v="13151_2275060012"/>
    <s v="13_2275060012"/>
    <n v="1.2482245519107202"/>
    <n v="1.585569719310099"/>
    <n v="0.44166553432532973"/>
    <n v="0.3404470054108894"/>
    <n v="1.9497801826175178"/>
    <n v="2.4767277747717085"/>
    <n v="0.68990047091646944"/>
    <n v="0.53179279590801498"/>
    <s v="&quot;7&quot;"/>
    <n v="2.8008499130774199E-3"/>
    <n v="3.5578076105856954E-3"/>
    <n v="9.9103872899374891E-4"/>
    <n v="7.6391780954230095E-4"/>
    <n v="4.4409428105078802E-3"/>
    <n v="1.237038873424392E-3"/>
    <n v="9.535409655125575E-4"/>
    <n v="6.936942772685771E-3"/>
    <n v="1.9323076739984645E-3"/>
    <n v="1.4894718061941618E-3"/>
  </r>
  <r>
    <n v="13217"/>
    <x v="12"/>
    <x v="1"/>
    <n v="66.850306999999901"/>
    <n v="0.83729266999999996"/>
    <n v="0.36168346499999998"/>
    <s v="13217_2275050011"/>
    <s v="13_2275050011"/>
    <n v="1.0109381878811154"/>
    <n v="67.581528217876141"/>
    <n v="0.84645113453594079"/>
    <n v="0.36563962669366284"/>
    <n v="1.0211176575277026"/>
    <n v="68.262028888847681"/>
    <n v="0.85497432985551569"/>
    <n v="0.3693213725473028"/>
    <s v="&quot;7&quot;"/>
    <n v="2.68817204300968E-3"/>
    <n v="0.17970512634401403"/>
    <n v="2.2507867473109296E-3"/>
    <n v="9.7226737903186998E-4"/>
    <n v="0.18167077477916443"/>
    <n v="2.2754062756333415E-3"/>
    <n v="9.8290222229440046E-4"/>
    <n v="0.18350007765811946"/>
    <n v="2.2983180910085338E-3"/>
    <n v="9.9279938856762203E-4"/>
  </r>
  <r>
    <n v="13217"/>
    <x v="12"/>
    <x v="2"/>
    <n v="20.219659999999902"/>
    <n v="1.4556937999999899"/>
    <n v="0.68351488999999999"/>
    <s v="13217_2275050012"/>
    <s v="13_2275050012"/>
    <n v="1.0109381878811154"/>
    <n v="20.440826439972174"/>
    <n v="1.4716164522817647"/>
    <n v="0.69099130428635991"/>
    <n v="1.0211176575277026"/>
    <n v="20.646651855206485"/>
    <n v="1.4864346431335898"/>
    <n v="0.69794912336210524"/>
    <s v="&quot;7&quot;"/>
    <n v="2.68817204300968E-3"/>
    <n v="5.4353924731160838E-2"/>
    <n v="3.9131553763424977E-3"/>
    <n v="1.8374056182788366E-3"/>
    <n v="5.4948458171946282E-2"/>
    <n v="3.9559582050569288E-3"/>
    <n v="1.8575035061453875E-3"/>
    <n v="5.5501752298920015E-2"/>
    <n v="3.9957920514327866E-3"/>
    <n v="1.8762073208651257E-3"/>
  </r>
  <r>
    <n v="13223"/>
    <x v="13"/>
    <x v="1"/>
    <n v="0.93600999999999701"/>
    <n v="1.172342E-2"/>
    <n v="5.0641499999999999E-3"/>
    <s v="13223_2275050011"/>
    <s v="13_2275050011"/>
    <n v="1.0109381878811154"/>
    <n v="0.94624825323859985"/>
    <n v="1.1851652970569226E-2"/>
    <n v="5.1195426241581509E-3"/>
    <n v="1.0211176575277026"/>
    <n v="0.95577633862250178"/>
    <n v="1.1970991168613419E-2"/>
    <n v="5.1710929853689145E-3"/>
    <s v="&quot;7&quot;"/>
    <n v="2.68817204300968E-3"/>
    <n v="2.5161559139774826E-3"/>
    <n v="3.1514569892460544E-5"/>
    <n v="1.3613306451607471E-5"/>
    <n v="2.5436781001027479E-3"/>
    <n v="3.1859282178936821E-5"/>
    <n v="1.3762211355258354E-5"/>
    <n v="2.5692912328551623E-3"/>
    <n v="3.2180083786582368E-5"/>
    <n v="1.3900787595072181E-5"/>
  </r>
  <r>
    <n v="13223"/>
    <x v="13"/>
    <x v="2"/>
    <n v="0.71774899999999997"/>
    <n v="5.1673700000000003E-2"/>
    <n v="2.4263079999999999E-2"/>
    <s v="13223_2275050012"/>
    <s v="13_2275050012"/>
    <n v="1.0109381878811154"/>
    <n v="0.72559987341348275"/>
    <n v="5.2238916639112398E-2"/>
    <n v="2.4528474127614535E-2"/>
    <n v="1.0211176575277026"/>
    <n v="0.73290617757285093"/>
    <n v="5.2764927499789248E-2"/>
    <n v="2.4775459414007248E-2"/>
    <s v="&quot;7&quot;"/>
    <n v="2.68817204300968E-3"/>
    <n v="1.9294327956981547E-3"/>
    <n v="1.3890779569886931E-4"/>
    <n v="6.5223333333307309E-5"/>
    <n v="1.9505372941214872E-3"/>
    <n v="1.4042719526637513E-4"/>
    <n v="6.5936758407539637E-5"/>
    <n v="1.9701778967004258E-3"/>
    <n v="1.418412029563661E-4"/>
    <n v="6.6600697349455273E-5"/>
  </r>
  <r>
    <n v="13247"/>
    <x v="14"/>
    <x v="1"/>
    <n v="0.75195599999999796"/>
    <n v="9.4181599999999897E-3"/>
    <n v="4.0683499999999897E-3"/>
    <s v="13247_2275050011"/>
    <s v="13_2275050011"/>
    <n v="1.0109381878811154"/>
    <n v="0.76018103600633002"/>
    <n v="9.5211776035743958E-3"/>
    <n v="4.1128503766661257E-3"/>
    <n v="1.0211176575277026"/>
    <n v="0.76783554928389908"/>
    <n v="9.6170494774210965E-3"/>
    <n v="4.1542640220028184E-3"/>
    <s v="&quot;7&quot;"/>
    <n v="2.68817204300968E-3"/>
    <n v="2.0213870967733813E-3"/>
    <n v="2.531763440859202E-5"/>
    <n v="1.0936424731178403E-5"/>
    <n v="2.0434974086183514E-3"/>
    <n v="2.5594563450458592E-5"/>
    <n v="1.1056049399635711E-5"/>
    <n v="2.0640740572139588E-3"/>
    <n v="2.5852283541444243E-5"/>
    <n v="1.1167376403228927E-5"/>
  </r>
  <r>
    <n v="13247"/>
    <x v="14"/>
    <x v="2"/>
    <n v="0.31652000000000002"/>
    <n v="2.2787600000000002E-2"/>
    <n v="1.0699780000000001E-2"/>
    <s v="13247_2275050012"/>
    <s v="13_2275050012"/>
    <n v="1.0109381878811154"/>
    <n v="0.31998215522813067"/>
    <n v="2.3036855050159708E-2"/>
    <n v="1.0816816203926603E-2"/>
    <n v="1.0211176575277026"/>
    <n v="0.32320416096066845"/>
    <n v="2.3268820732678275E-2"/>
    <n v="1.0925734289661763E-2"/>
    <s v="&quot;7&quot;"/>
    <n v="2.68817204300968E-3"/>
    <n v="8.5086021505342401E-4"/>
    <n v="6.1256989247287382E-5"/>
    <n v="2.8762849462354116E-5"/>
    <n v="8.601670839462446E-4"/>
    <n v="6.1927029704705687E-5"/>
    <n v="2.9077462913769589E-5"/>
    <n v="8.6882838967886956E-4"/>
    <n v="6.2550593367389758E-5"/>
    <n v="2.9370253466820976E-5"/>
  </r>
  <r>
    <m/>
    <x v="15"/>
    <x v="11"/>
    <m/>
    <m/>
    <m/>
    <m/>
    <m/>
    <m/>
    <n v="9468.7644927415731"/>
    <n v="750.30152948230909"/>
    <n v="5043.8772735677294"/>
    <m/>
    <n v="10181.235292712236"/>
    <n v="960.20041750246764"/>
    <n v="6378.5716971824795"/>
    <m/>
    <m/>
    <n v="5.1079006935034688"/>
    <n v="0.14542646292151054"/>
    <n v="0.10128185098732589"/>
    <n v="24.757718968176793"/>
    <n v="1.9551750216773109"/>
    <n v="13.117349012044199"/>
    <n v="26.618460605798209"/>
    <n v="2.5015979725441913"/>
    <n v="16.58808776320195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2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multipleFieldFilters="0">
  <location ref="A3:I19" firstHeaderRow="0" firstDataRow="1" firstDataCol="1"/>
  <pivotFields count="27">
    <pivotField showAll="0" defaultSubtotal="0"/>
    <pivotField axis="axisRow" showAll="0" defaultSubtota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</items>
    </pivotField>
    <pivotField showAll="0" sortType="ascending" defaultSubtotal="0"/>
    <pivotField numFmtId="2" showAll="0" defaultSubtotal="0"/>
    <pivotField numFmtId="2" showAll="0" defaultSubtotal="0"/>
    <pivotField numFmtId="2" showAll="0" defaultSubtotal="0"/>
    <pivotField showAll="0" defaultSubtotal="0"/>
    <pivotField showAll="0" defaultSubtotal="0"/>
    <pivotField showAll="0" defaultSubtotal="0"/>
    <pivotField numFmtId="2" showAll="0" defaultSubtotal="0"/>
    <pivotField dataField="1" numFmtId="2" showAll="0" defaultSubtotal="0"/>
    <pivotField dataField="1" numFmtId="2" showAll="0" defaultSubtotal="0"/>
    <pivotField showAll="0" defaultSubtotal="0"/>
    <pivotField numFmtId="2" showAll="0" defaultSubtotal="0"/>
    <pivotField dataField="1" numFmtId="2" showAll="0" defaultSubtotal="0"/>
    <pivotField dataField="1" numFmtId="2" showAll="0" defaultSubtotal="0"/>
    <pivotField showAll="0" defaultSubtotal="0"/>
    <pivotField showAll="0" defaultSubtotal="0"/>
    <pivotField numFmtId="164" showAll="0" defaultSubtotal="0"/>
    <pivotField showAll="0" defaultSubtotal="0"/>
    <pivotField showAll="0" defaultSubtotal="0"/>
    <pivotField numFmtId="164" showAll="0" defaultSubtotal="0"/>
    <pivotField dataField="1" showAll="0" defaultSubtotal="0"/>
    <pivotField dataField="1" showAll="0" defaultSubtotal="0"/>
    <pivotField numFmtId="164" showAll="0" defaultSubtotal="0"/>
    <pivotField dataField="1" showAll="0" defaultSubtotal="0"/>
    <pivotField dataField="1" showAll="0" defaultSubtotal="0"/>
  </pivotFields>
  <rowFields count="1">
    <field x="1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dataFields count="8">
    <dataField name="Sum of NOX_2014" fld="11" baseField="0" baseItem="0"/>
    <dataField name="Sum of VOC_2014" fld="10" baseField="0" baseItem="0"/>
    <dataField name="Sum of NOX_2030" fld="15" baseField="0" baseItem="0"/>
    <dataField name="Sum of VOC_2030" fld="14" baseField="0" baseItem="0"/>
    <dataField name="Sum of NOX_2014 OS" fld="23" baseField="2" baseItem="1"/>
    <dataField name="Sum of VOC_2014 OS" fld="22" baseField="2" baseItem="1"/>
    <dataField name="Sum of NOX_2030 OS" fld="26" baseField="2" baseItem="1"/>
    <dataField name="Sum of VOC_2030 OS" fld="25" baseField="2" baseItem="1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2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I15" firstHeaderRow="0" firstDataRow="1" firstDataCol="1"/>
  <pivotFields count="27">
    <pivotField showAll="0"/>
    <pivotField showAll="0"/>
    <pivotField axis="axisRow" showAll="0" sortType="ascending">
      <items count="13">
        <item x="5"/>
        <item x="6"/>
        <item x="7"/>
        <item x="8"/>
        <item x="0"/>
        <item x="9"/>
        <item x="1"/>
        <item x="2"/>
        <item x="3"/>
        <item x="4"/>
        <item x="10"/>
        <item h="1" x="11"/>
        <item t="default"/>
      </items>
    </pivotField>
    <pivotField numFmtId="2" showAll="0"/>
    <pivotField numFmtId="2" showAll="0"/>
    <pivotField numFmtId="2" showAll="0"/>
    <pivotField showAll="0"/>
    <pivotField showAll="0"/>
    <pivotField showAll="0" defaultSubtotal="0"/>
    <pivotField numFmtId="2" showAll="0" defaultSubtotal="0"/>
    <pivotField dataField="1" numFmtId="2" showAll="0" defaultSubtotal="0"/>
    <pivotField dataField="1" numFmtId="2" showAll="0" defaultSubtotal="0"/>
    <pivotField showAll="0" defaultSubtotal="0"/>
    <pivotField numFmtId="2" showAll="0" defaultSubtotal="0"/>
    <pivotField dataField="1" numFmtId="2" showAll="0" defaultSubtotal="0"/>
    <pivotField dataField="1" numFmtId="2" showAll="0" defaultSubtotal="0"/>
    <pivotField showAll="0"/>
    <pivotField showAll="0"/>
    <pivotField numFmtId="164" showAll="0"/>
    <pivotField showAll="0" defaultSubtotal="0"/>
    <pivotField showAll="0" defaultSubtotal="0"/>
    <pivotField numFmtId="164" showAll="0"/>
    <pivotField dataField="1" showAll="0" defaultSubtotal="0"/>
    <pivotField dataField="1" showAll="0" defaultSubtotal="0"/>
    <pivotField numFmtId="164" showAll="0"/>
    <pivotField dataField="1" showAll="0" defaultSubtotal="0"/>
    <pivotField dataField="1" showAll="0" defaultSubtotal="0"/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dataFields count="8">
    <dataField name="Sum of NOX_2014" fld="11" baseField="0" baseItem="0"/>
    <dataField name="Sum of VOC_2014" fld="10" baseField="0" baseItem="0"/>
    <dataField name="Sum of NOX_2030" fld="15" baseField="0" baseItem="0"/>
    <dataField name="Sum of VOC_2030" fld="14" baseField="0" baseItem="0"/>
    <dataField name="Sum of NOX_2014 OS" fld="23" baseField="2" baseItem="1"/>
    <dataField name="Sum of VOC_2014 OS" fld="22" baseField="2" baseItem="1"/>
    <dataField name="Sum of NOX_2030 OS" fld="26" baseField="2" baseItem="1"/>
    <dataField name="Sum of VOC_2030 OS" fld="25" baseField="2" baseItem="1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7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I19" firstHeaderRow="0" firstDataRow="1" firstDataCol="1"/>
  <pivotFields count="30">
    <pivotField axis="axisRow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numFmtId="164" showAll="0"/>
    <pivotField dataField="1" numFmtId="164" showAll="0" defaultSubtotal="0"/>
    <pivotField dataField="1" numFmtId="164" showAll="0" defaultSubtotal="0"/>
    <pivotField numFmtId="164" showAll="0" defaultSubtotal="0"/>
    <pivotField dataField="1" numFmtId="164" showAll="0" defaultSubtotal="0"/>
    <pivotField dataField="1" numFmtId="164" showAll="0" defaultSubtotal="0"/>
  </pivotFields>
  <rowFields count="1">
    <field x="0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dataFields count="8">
    <dataField name="Sum of NOX_2014" fld="13" baseField="2" baseItem="1"/>
    <dataField name="Sum of VOC_2014" fld="14" baseField="2" baseItem="1"/>
    <dataField name="Sum of NOX_2030" fld="20" baseField="2" baseItem="1"/>
    <dataField name="Sum of VOC_2030" fld="21" baseField="2" baseItem="1"/>
    <dataField name="Sum of NOX_2014 OS" fld="26" baseField="0" baseItem="0"/>
    <dataField name="Sum of VOC_2014 OS" fld="25" baseField="0" baseItem="0"/>
    <dataField name="Sum of NOX_2030 OS" fld="29" baseField="0" baseItem="0"/>
    <dataField name="Sum of VOC_2030 OS" fld="28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7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I7" firstHeaderRow="0" firstDataRow="1" firstDataCol="1"/>
  <pivotFields count="30">
    <pivotField showAll="0"/>
    <pivotField showAll="0"/>
    <pivotField axis="axisRow" showAll="0">
      <items count="5">
        <item x="0"/>
        <item x="1"/>
        <item x="2"/>
        <item h="1"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numFmtId="164" showAll="0"/>
    <pivotField dataField="1" numFmtId="164" showAll="0" defaultSubtotal="0"/>
    <pivotField dataField="1" numFmtId="164" showAll="0" defaultSubtotal="0"/>
    <pivotField numFmtId="164" showAll="0" defaultSubtotal="0"/>
    <pivotField dataField="1" numFmtId="164" showAll="0" defaultSubtotal="0"/>
    <pivotField dataField="1" numFmtId="164" showAll="0" defaultSubtota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dataFields count="8">
    <dataField name="Sum of NOX_2014" fld="13" baseField="2" baseItem="1"/>
    <dataField name="Sum of VOC_2014" fld="14" baseField="2" baseItem="1"/>
    <dataField name="Sum of NOX_2030" fld="20" baseField="2" baseItem="1"/>
    <dataField name="Sum of VOC_2030" fld="21" baseField="2" baseItem="1"/>
    <dataField name="Sum of NOX_2014 OS" fld="26" baseField="0" baseItem="0"/>
    <dataField name="Sum of VOC_2014 OS" fld="25" baseField="0" baseItem="0"/>
    <dataField name="Sum of NOX_2030 OS" fld="29" baseField="0" baseItem="0"/>
    <dataField name="Sum of VOC_2030 OS" fld="28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compact="0" compactData="0" multipleFieldFilters="0">
  <location ref="A3:L9" firstHeaderRow="1" firstDataRow="2" firstDataCol="7"/>
  <pivotFields count="52">
    <pivotField axis="axisRow" compact="0" outline="0" showAll="0" defaultSubtotal="0">
      <items count="5">
        <item x="0"/>
        <item x="1"/>
        <item x="2"/>
        <item x="3"/>
        <item x="4"/>
      </items>
    </pivotField>
    <pivotField axis="axisRow" compact="0" outline="0" showAll="0" defaultSubtotal="0">
      <items count="1">
        <item x="0"/>
      </items>
    </pivotField>
    <pivotField axis="axisRow" compact="0" outline="0" showAll="0" defaultSubtotal="0">
      <items count="5">
        <item x="0"/>
        <item x="1"/>
        <item x="2"/>
        <item x="3"/>
        <item x="4"/>
      </items>
    </pivotField>
    <pivotField axis="axisRow" compact="0" outline="0" showAll="0" defaultSubtotal="0">
      <items count="1">
        <item x="0"/>
      </items>
    </pivotField>
    <pivotField axis="axisRow" compact="0" outline="0" showAll="0" defaultSubtotal="0">
      <items count="1">
        <item x="0"/>
      </items>
    </pivotField>
    <pivotField axis="axisRow" compact="0" outline="0" showAll="0" defaultSubtotal="0">
      <items count="1">
        <item x="0"/>
      </items>
    </pivotField>
    <pivotField axis="axisRow" compact="0" outline="0" showAll="0" defaultSubtotal="0">
      <items count="5">
        <item x="0"/>
        <item x="1"/>
        <item x="3"/>
        <item x="2"/>
        <item x="4"/>
      </items>
    </pivotField>
    <pivotField axis="axisCol" compact="0" outline="0" showAll="0" defaultSubtotal="0">
      <items count="5">
        <item x="0"/>
        <item x="1"/>
        <item x="2"/>
        <item x="3"/>
        <item x="4"/>
      </items>
    </pivotField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dataField="1"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</pivotFields>
  <rowFields count="7">
    <field x="0"/>
    <field x="1"/>
    <field x="2"/>
    <field x="3"/>
    <field x="4"/>
    <field x="5"/>
    <field x="6"/>
  </rowFields>
  <rowItems count="5">
    <i>
      <x/>
      <x/>
      <x/>
      <x/>
      <x/>
      <x/>
      <x/>
    </i>
    <i>
      <x v="1"/>
      <x/>
      <x v="1"/>
      <x/>
      <x/>
      <x/>
      <x v="1"/>
    </i>
    <i>
      <x v="2"/>
      <x/>
      <x v="2"/>
      <x/>
      <x/>
      <x/>
      <x v="3"/>
    </i>
    <i>
      <x v="3"/>
      <x/>
      <x v="3"/>
      <x/>
      <x/>
      <x/>
      <x v="2"/>
    </i>
    <i>
      <x v="4"/>
      <x/>
      <x v="4"/>
      <x/>
      <x/>
      <x/>
      <x v="4"/>
    </i>
  </rowItems>
  <colFields count="1">
    <field x="7"/>
  </colFields>
  <colItems count="5">
    <i>
      <x/>
    </i>
    <i>
      <x v="1"/>
    </i>
    <i>
      <x v="2"/>
    </i>
    <i>
      <x v="3"/>
    </i>
    <i>
      <x v="4"/>
    </i>
  </colItems>
  <dataFields count="1">
    <dataField name="Sum of 2014_CF" fld="44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compact="0" compactData="0" multipleFieldFilters="0">
  <location ref="A3:L9" firstHeaderRow="1" firstDataRow="2" firstDataCol="7"/>
  <pivotFields count="52">
    <pivotField axis="axisRow" compact="0" outline="0" showAll="0" defaultSubtotal="0">
      <items count="5">
        <item x="0"/>
        <item x="1"/>
        <item x="2"/>
        <item x="3"/>
        <item x="4"/>
      </items>
    </pivotField>
    <pivotField axis="axisRow" compact="0" outline="0" showAll="0" defaultSubtotal="0">
      <items count="1">
        <item x="0"/>
      </items>
    </pivotField>
    <pivotField axis="axisRow" compact="0" outline="0" showAll="0" defaultSubtotal="0">
      <items count="5">
        <item x="0"/>
        <item x="1"/>
        <item x="2"/>
        <item x="3"/>
        <item x="4"/>
      </items>
    </pivotField>
    <pivotField axis="axisRow" compact="0" outline="0" showAll="0" defaultSubtotal="0">
      <items count="1">
        <item x="0"/>
      </items>
    </pivotField>
    <pivotField axis="axisRow" compact="0" outline="0" showAll="0" defaultSubtotal="0">
      <items count="1">
        <item x="0"/>
      </items>
    </pivotField>
    <pivotField axis="axisRow" compact="0" outline="0" showAll="0" defaultSubtotal="0">
      <items count="1">
        <item x="0"/>
      </items>
    </pivotField>
    <pivotField axis="axisRow" compact="0" outline="0" showAll="0" defaultSubtotal="0">
      <items count="5">
        <item x="0"/>
        <item x="1"/>
        <item x="3"/>
        <item x="2"/>
        <item x="4"/>
      </items>
    </pivotField>
    <pivotField axis="axisCol" compact="0" outline="0" showAll="0" defaultSubtotal="0">
      <items count="5">
        <item x="0"/>
        <item x="1"/>
        <item x="2"/>
        <item x="3"/>
        <item x="4"/>
      </items>
    </pivotField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  <pivotField dataField="1" compact="0" numFmtId="2" outline="0" showAll="0" defaultSubtotal="0"/>
    <pivotField compact="0" numFmtId="2" outline="0" showAll="0" defaultSubtotal="0"/>
    <pivotField compact="0" outline="0" showAll="0" defaultSubtotal="0"/>
    <pivotField compact="0" outline="0" showAll="0" defaultSubtotal="0"/>
  </pivotFields>
  <rowFields count="7">
    <field x="0"/>
    <field x="1"/>
    <field x="2"/>
    <field x="3"/>
    <field x="4"/>
    <field x="5"/>
    <field x="6"/>
  </rowFields>
  <rowItems count="5">
    <i>
      <x/>
      <x/>
      <x/>
      <x/>
      <x/>
      <x/>
      <x/>
    </i>
    <i>
      <x v="1"/>
      <x/>
      <x v="1"/>
      <x/>
      <x/>
      <x/>
      <x v="1"/>
    </i>
    <i>
      <x v="2"/>
      <x/>
      <x v="2"/>
      <x/>
      <x/>
      <x/>
      <x v="3"/>
    </i>
    <i>
      <x v="3"/>
      <x/>
      <x v="3"/>
      <x/>
      <x/>
      <x/>
      <x v="2"/>
    </i>
    <i>
      <x v="4"/>
      <x/>
      <x v="4"/>
      <x/>
      <x/>
      <x/>
      <x v="4"/>
    </i>
  </rowItems>
  <colFields count="1">
    <field x="7"/>
  </colFields>
  <colItems count="5">
    <i>
      <x/>
    </i>
    <i>
      <x v="1"/>
    </i>
    <i>
      <x v="2"/>
    </i>
    <i>
      <x v="3"/>
    </i>
    <i>
      <x v="4"/>
    </i>
  </colItems>
  <dataFields count="1">
    <dataField name="Sum of 2030_CF" fld="48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1"/>
  <sheetViews>
    <sheetView workbookViewId="0">
      <selection activeCell="C38" sqref="C38"/>
    </sheetView>
  </sheetViews>
  <sheetFormatPr defaultRowHeight="15" x14ac:dyDescent="0.25"/>
  <cols>
    <col min="1" max="1" width="11.140625" customWidth="1"/>
    <col min="4" max="4" width="13.28515625" customWidth="1"/>
    <col min="5" max="5" width="32.7109375" bestFit="1" customWidth="1"/>
    <col min="6" max="6" width="16.42578125" bestFit="1" customWidth="1"/>
    <col min="7" max="7" width="5" bestFit="1" customWidth="1"/>
    <col min="9" max="9" width="75.85546875" bestFit="1" customWidth="1"/>
    <col min="11" max="11" width="9.7109375" bestFit="1" customWidth="1"/>
    <col min="14" max="14" width="38.42578125" bestFit="1" customWidth="1"/>
  </cols>
  <sheetData>
    <row r="1" spans="1:1" x14ac:dyDescent="0.25">
      <c r="A1" t="s">
        <v>92</v>
      </c>
    </row>
    <row r="2" spans="1:1" s="80" customFormat="1" x14ac:dyDescent="0.25"/>
    <row r="3" spans="1:1" x14ac:dyDescent="0.25">
      <c r="A3" t="s">
        <v>407</v>
      </c>
    </row>
    <row r="4" spans="1:1" x14ac:dyDescent="0.25">
      <c r="A4" s="5" t="s">
        <v>431</v>
      </c>
    </row>
    <row r="5" spans="1:1" s="80" customFormat="1" x14ac:dyDescent="0.25">
      <c r="A5" s="5" t="s">
        <v>432</v>
      </c>
    </row>
    <row r="6" spans="1:1" x14ac:dyDescent="0.25">
      <c r="A6" s="5"/>
    </row>
    <row r="7" spans="1:1" x14ac:dyDescent="0.25">
      <c r="A7" t="s">
        <v>430</v>
      </c>
    </row>
    <row r="8" spans="1:1" x14ac:dyDescent="0.25">
      <c r="A8" t="s">
        <v>237</v>
      </c>
    </row>
    <row r="9" spans="1:1" x14ac:dyDescent="0.25">
      <c r="A9" t="s">
        <v>238</v>
      </c>
    </row>
    <row r="11" spans="1:1" x14ac:dyDescent="0.25">
      <c r="A11" t="s">
        <v>406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G2" sqref="G2:I6"/>
    </sheetView>
  </sheetViews>
  <sheetFormatPr defaultRowHeight="15" x14ac:dyDescent="0.25"/>
  <cols>
    <col min="1" max="1" width="9.7109375" bestFit="1" customWidth="1"/>
    <col min="2" max="2" width="9" bestFit="1" customWidth="1"/>
    <col min="3" max="3" width="27" bestFit="1" customWidth="1"/>
    <col min="4" max="4" width="18.7109375" bestFit="1" customWidth="1"/>
    <col min="5" max="5" width="15.140625" bestFit="1" customWidth="1"/>
    <col min="6" max="6" width="16.5703125" bestFit="1" customWidth="1"/>
    <col min="7" max="9" width="8.5703125" bestFit="1" customWidth="1"/>
  </cols>
  <sheetData>
    <row r="1" spans="1:9" s="80" customFormat="1" x14ac:dyDescent="0.25">
      <c r="G1" s="80">
        <v>2011</v>
      </c>
    </row>
    <row r="2" spans="1:9" x14ac:dyDescent="0.25">
      <c r="A2" s="88" t="s">
        <v>425</v>
      </c>
      <c r="B2" s="88" t="s">
        <v>45</v>
      </c>
      <c r="C2" s="88" t="s">
        <v>202</v>
      </c>
      <c r="D2" s="88" t="s">
        <v>203</v>
      </c>
      <c r="E2" s="88" t="s">
        <v>204</v>
      </c>
      <c r="F2" s="88" t="s">
        <v>205</v>
      </c>
      <c r="G2" s="88" t="s">
        <v>47</v>
      </c>
      <c r="H2" s="88" t="s">
        <v>51</v>
      </c>
      <c r="I2" s="88" t="s">
        <v>46</v>
      </c>
    </row>
    <row r="3" spans="1:9" x14ac:dyDescent="0.25">
      <c r="A3" s="89" t="s">
        <v>54</v>
      </c>
      <c r="B3" s="89" t="s">
        <v>426</v>
      </c>
      <c r="C3" s="89" t="s">
        <v>427</v>
      </c>
      <c r="D3" s="89" t="s">
        <v>15</v>
      </c>
      <c r="E3" s="89" t="s">
        <v>13</v>
      </c>
      <c r="F3" s="89" t="s">
        <v>35</v>
      </c>
      <c r="G3" s="96">
        <v>65.292299999999997</v>
      </c>
      <c r="H3" s="96">
        <v>4.6737099999999998</v>
      </c>
      <c r="I3" s="96">
        <v>8.1336499999999994</v>
      </c>
    </row>
    <row r="4" spans="1:9" x14ac:dyDescent="0.25">
      <c r="A4" s="89" t="s">
        <v>62</v>
      </c>
      <c r="B4" s="89" t="s">
        <v>426</v>
      </c>
      <c r="C4" s="89" t="s">
        <v>427</v>
      </c>
      <c r="D4" s="89" t="s">
        <v>15</v>
      </c>
      <c r="E4" s="89" t="s">
        <v>13</v>
      </c>
      <c r="F4" s="89" t="s">
        <v>35</v>
      </c>
      <c r="G4" s="96">
        <v>39.706699999999998</v>
      </c>
      <c r="H4" s="96">
        <v>2.84226</v>
      </c>
      <c r="I4" s="96">
        <v>4.9463800000000004</v>
      </c>
    </row>
    <row r="5" spans="1:9" x14ac:dyDescent="0.25">
      <c r="A5" s="89" t="s">
        <v>66</v>
      </c>
      <c r="B5" s="89" t="s">
        <v>426</v>
      </c>
      <c r="C5" s="89" t="s">
        <v>427</v>
      </c>
      <c r="D5" s="89" t="s">
        <v>15</v>
      </c>
      <c r="E5" s="89" t="s">
        <v>13</v>
      </c>
      <c r="F5" s="89" t="s">
        <v>35</v>
      </c>
      <c r="G5" s="96">
        <v>91.358000000000004</v>
      </c>
      <c r="H5" s="96">
        <v>6.6920000000000002</v>
      </c>
      <c r="I5" s="96">
        <v>11.593540000000001</v>
      </c>
    </row>
    <row r="6" spans="1:9" x14ac:dyDescent="0.25">
      <c r="A6" s="89" t="s">
        <v>72</v>
      </c>
      <c r="B6" s="89" t="s">
        <v>426</v>
      </c>
      <c r="C6" s="89" t="s">
        <v>427</v>
      </c>
      <c r="D6" s="89" t="s">
        <v>15</v>
      </c>
      <c r="E6" s="89" t="s">
        <v>13</v>
      </c>
      <c r="F6" s="89" t="s">
        <v>35</v>
      </c>
      <c r="G6" s="96">
        <v>764.98069999999996</v>
      </c>
      <c r="H6" s="96">
        <v>55.959130000000002</v>
      </c>
      <c r="I6" s="96">
        <v>96.971829999999983</v>
      </c>
    </row>
    <row r="7" spans="1:9" x14ac:dyDescent="0.25">
      <c r="F7" s="95" t="s">
        <v>428</v>
      </c>
      <c r="G7" s="55">
        <f>SUM(G3:G6)</f>
        <v>961.33769999999993</v>
      </c>
      <c r="H7" s="55">
        <f t="shared" ref="H7:I7" si="0">SUM(H3:H6)</f>
        <v>70.167100000000005</v>
      </c>
      <c r="I7" s="55">
        <f t="shared" si="0"/>
        <v>121.64539999999998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A156"/>
  <sheetViews>
    <sheetView workbookViewId="0">
      <selection activeCell="K156" sqref="K156"/>
    </sheetView>
  </sheetViews>
  <sheetFormatPr defaultRowHeight="15" x14ac:dyDescent="0.25"/>
  <cols>
    <col min="1" max="1" width="17.28515625" customWidth="1"/>
    <col min="2" max="2" width="6" bestFit="1" customWidth="1"/>
    <col min="3" max="3" width="9.5703125" bestFit="1" customWidth="1"/>
    <col min="4" max="4" width="11" bestFit="1" customWidth="1"/>
    <col min="5" max="5" width="6.42578125" bestFit="1" customWidth="1"/>
    <col min="6" max="6" width="12" bestFit="1" customWidth="1"/>
    <col min="9" max="16" width="9.140625" style="76"/>
    <col min="17" max="17" width="9.140625" style="78"/>
    <col min="19" max="19" width="9.140625" style="76"/>
    <col min="20" max="20" width="10" style="76" customWidth="1"/>
    <col min="21" max="21" width="13.140625" style="76" bestFit="1" customWidth="1"/>
    <col min="22" max="22" width="11" style="76" bestFit="1" customWidth="1"/>
    <col min="23" max="23" width="17.28515625" style="76" bestFit="1" customWidth="1"/>
    <col min="24" max="25" width="9.140625" style="76"/>
    <col min="26" max="26" width="9.140625" style="78"/>
    <col min="27" max="27" width="9.140625" style="76"/>
  </cols>
  <sheetData>
    <row r="1" spans="1:26" x14ac:dyDescent="0.25">
      <c r="A1" t="s">
        <v>181</v>
      </c>
      <c r="B1" s="1" t="s">
        <v>93</v>
      </c>
      <c r="C1" s="1" t="s">
        <v>94</v>
      </c>
      <c r="D1" s="1" t="s">
        <v>36</v>
      </c>
      <c r="E1" s="1" t="s">
        <v>196</v>
      </c>
      <c r="F1" s="1" t="s">
        <v>197</v>
      </c>
      <c r="I1" s="76" t="s">
        <v>181</v>
      </c>
      <c r="J1" s="76" t="s">
        <v>93</v>
      </c>
      <c r="K1" s="76" t="s">
        <v>94</v>
      </c>
      <c r="L1" s="76" t="s">
        <v>36</v>
      </c>
      <c r="M1" s="76" t="s">
        <v>239</v>
      </c>
      <c r="N1" s="76" t="s">
        <v>240</v>
      </c>
      <c r="O1" s="76" t="s">
        <v>241</v>
      </c>
      <c r="P1" s="76" t="s">
        <v>242</v>
      </c>
      <c r="Q1" s="76" t="s">
        <v>243</v>
      </c>
    </row>
    <row r="2" spans="1:26" x14ac:dyDescent="0.25">
      <c r="A2" t="str">
        <f t="shared" ref="A2:A33" si="0">B2&amp;"_"&amp;D2</f>
        <v>13013_2275001000</v>
      </c>
      <c r="B2" s="1" t="s">
        <v>52</v>
      </c>
      <c r="C2" s="1" t="s">
        <v>53</v>
      </c>
      <c r="D2" s="1" t="s">
        <v>18</v>
      </c>
      <c r="E2" s="1">
        <v>262</v>
      </c>
      <c r="F2" s="1">
        <v>2.717391304347826E-3</v>
      </c>
      <c r="I2" s="76" t="s">
        <v>244</v>
      </c>
      <c r="J2" s="76" t="s">
        <v>52</v>
      </c>
      <c r="K2" s="76" t="s">
        <v>53</v>
      </c>
      <c r="L2" s="76" t="s">
        <v>18</v>
      </c>
      <c r="M2" s="76" t="s">
        <v>245</v>
      </c>
      <c r="N2" s="76">
        <v>8.3333333333299994E-2</v>
      </c>
      <c r="O2" s="76" t="s">
        <v>246</v>
      </c>
      <c r="P2" s="76">
        <v>0.14285714285699999</v>
      </c>
      <c r="Q2" s="76">
        <v>2.68817204300968E-3</v>
      </c>
      <c r="Z2" s="79"/>
    </row>
    <row r="3" spans="1:26" x14ac:dyDescent="0.25">
      <c r="A3" t="str">
        <f t="shared" si="0"/>
        <v>13013_2275050011</v>
      </c>
      <c r="B3" s="1" t="s">
        <v>52</v>
      </c>
      <c r="C3" s="1" t="s">
        <v>53</v>
      </c>
      <c r="D3" s="1" t="s">
        <v>39</v>
      </c>
      <c r="E3" s="1">
        <v>262</v>
      </c>
      <c r="F3" s="1">
        <v>2.717391304347826E-3</v>
      </c>
      <c r="I3" s="76" t="s">
        <v>247</v>
      </c>
      <c r="J3" s="76" t="s">
        <v>52</v>
      </c>
      <c r="K3" s="76" t="s">
        <v>53</v>
      </c>
      <c r="L3" s="76" t="s">
        <v>39</v>
      </c>
      <c r="M3" s="76" t="s">
        <v>245</v>
      </c>
      <c r="N3" s="76">
        <v>8.3333333333299994E-2</v>
      </c>
      <c r="O3" s="76" t="s">
        <v>246</v>
      </c>
      <c r="P3" s="76">
        <v>0.14285714285699999</v>
      </c>
      <c r="Q3" s="76">
        <v>2.68817204300968E-3</v>
      </c>
      <c r="Z3" s="79"/>
    </row>
    <row r="4" spans="1:26" x14ac:dyDescent="0.25">
      <c r="A4" t="str">
        <f t="shared" si="0"/>
        <v>13013_2275050012</v>
      </c>
      <c r="B4" s="1" t="s">
        <v>52</v>
      </c>
      <c r="C4" s="1" t="s">
        <v>53</v>
      </c>
      <c r="D4" s="1" t="s">
        <v>40</v>
      </c>
      <c r="E4" s="1">
        <v>262</v>
      </c>
      <c r="F4" s="1">
        <v>2.717391304347826E-3</v>
      </c>
      <c r="I4" s="76" t="s">
        <v>248</v>
      </c>
      <c r="J4" s="76" t="s">
        <v>52</v>
      </c>
      <c r="K4" s="76" t="s">
        <v>53</v>
      </c>
      <c r="L4" s="76" t="s">
        <v>40</v>
      </c>
      <c r="M4" s="76" t="s">
        <v>245</v>
      </c>
      <c r="N4" s="76">
        <v>8.3333333333299994E-2</v>
      </c>
      <c r="O4" s="76" t="s">
        <v>246</v>
      </c>
      <c r="P4" s="76">
        <v>0.14285714285699999</v>
      </c>
      <c r="Q4" s="76">
        <v>2.68817204300968E-3</v>
      </c>
      <c r="Z4" s="79"/>
    </row>
    <row r="5" spans="1:26" x14ac:dyDescent="0.25">
      <c r="A5" t="str">
        <f t="shared" si="0"/>
        <v>13013_2285002006</v>
      </c>
      <c r="B5" s="1" t="s">
        <v>52</v>
      </c>
      <c r="C5" s="1" t="s">
        <v>53</v>
      </c>
      <c r="D5" s="1" t="s">
        <v>28</v>
      </c>
      <c r="E5" s="1">
        <v>262</v>
      </c>
      <c r="F5" s="1">
        <v>2.717391304347826E-3</v>
      </c>
      <c r="I5" s="76" t="s">
        <v>249</v>
      </c>
      <c r="J5" s="76" t="s">
        <v>52</v>
      </c>
      <c r="K5" s="76" t="s">
        <v>53</v>
      </c>
      <c r="L5" s="76" t="s">
        <v>28</v>
      </c>
      <c r="M5" s="76" t="s">
        <v>245</v>
      </c>
      <c r="N5" s="76">
        <v>8.3333333333299994E-2</v>
      </c>
      <c r="O5" s="76" t="s">
        <v>246</v>
      </c>
      <c r="P5" s="76">
        <v>0.14285714285699999</v>
      </c>
      <c r="Q5" s="76">
        <v>2.68817204300968E-3</v>
      </c>
      <c r="Z5" s="79"/>
    </row>
    <row r="6" spans="1:26" x14ac:dyDescent="0.25">
      <c r="A6" t="str">
        <f t="shared" si="0"/>
        <v>13015_2275001000</v>
      </c>
      <c r="B6" s="1" t="s">
        <v>54</v>
      </c>
      <c r="C6" s="1" t="s">
        <v>55</v>
      </c>
      <c r="D6" s="1" t="s">
        <v>18</v>
      </c>
      <c r="E6" s="1">
        <v>262</v>
      </c>
      <c r="F6" s="1">
        <v>2.717391304347826E-3</v>
      </c>
      <c r="I6" s="76" t="s">
        <v>250</v>
      </c>
      <c r="J6" s="76" t="s">
        <v>52</v>
      </c>
      <c r="K6" s="76" t="s">
        <v>53</v>
      </c>
      <c r="L6" s="76" t="s">
        <v>34</v>
      </c>
      <c r="M6" s="76" t="s">
        <v>245</v>
      </c>
      <c r="N6" s="76">
        <v>8.3333333333299994E-2</v>
      </c>
      <c r="O6" s="76" t="s">
        <v>246</v>
      </c>
      <c r="P6" s="76">
        <v>0.14285714285699999</v>
      </c>
      <c r="Q6" s="76">
        <v>2.68817204300968E-3</v>
      </c>
      <c r="Z6" s="79"/>
    </row>
    <row r="7" spans="1:26" x14ac:dyDescent="0.25">
      <c r="A7" t="str">
        <f t="shared" si="0"/>
        <v>13015_2275050011</v>
      </c>
      <c r="B7" s="1" t="s">
        <v>54</v>
      </c>
      <c r="C7" s="1" t="s">
        <v>55</v>
      </c>
      <c r="D7" s="1" t="s">
        <v>39</v>
      </c>
      <c r="E7" s="1">
        <v>262</v>
      </c>
      <c r="F7" s="1">
        <v>2.717391304347826E-3</v>
      </c>
      <c r="I7" s="76" t="s">
        <v>251</v>
      </c>
      <c r="J7" s="76" t="s">
        <v>54</v>
      </c>
      <c r="K7" s="76" t="s">
        <v>55</v>
      </c>
      <c r="L7" s="76" t="s">
        <v>18</v>
      </c>
      <c r="M7" s="76" t="s">
        <v>245</v>
      </c>
      <c r="N7" s="76">
        <v>8.3333333333299994E-2</v>
      </c>
      <c r="O7" s="76" t="s">
        <v>246</v>
      </c>
      <c r="P7" s="76">
        <v>0.14285714285699999</v>
      </c>
      <c r="Q7" s="76">
        <v>2.68817204300968E-3</v>
      </c>
      <c r="Z7" s="79"/>
    </row>
    <row r="8" spans="1:26" x14ac:dyDescent="0.25">
      <c r="A8" t="str">
        <f t="shared" si="0"/>
        <v>13015_2275050012</v>
      </c>
      <c r="B8" s="1" t="s">
        <v>54</v>
      </c>
      <c r="C8" s="1" t="s">
        <v>55</v>
      </c>
      <c r="D8" s="1" t="s">
        <v>40</v>
      </c>
      <c r="E8" s="1">
        <v>262</v>
      </c>
      <c r="F8" s="1">
        <v>2.717391304347826E-3</v>
      </c>
      <c r="I8" s="76" t="s">
        <v>252</v>
      </c>
      <c r="J8" s="76" t="s">
        <v>54</v>
      </c>
      <c r="K8" s="76" t="s">
        <v>55</v>
      </c>
      <c r="L8" s="76" t="s">
        <v>39</v>
      </c>
      <c r="M8" s="76" t="s">
        <v>245</v>
      </c>
      <c r="N8" s="76">
        <v>8.3333333333299994E-2</v>
      </c>
      <c r="O8" s="76" t="s">
        <v>246</v>
      </c>
      <c r="P8" s="76">
        <v>0.14285714285699999</v>
      </c>
      <c r="Q8" s="76">
        <v>2.68817204300968E-3</v>
      </c>
      <c r="Z8" s="79"/>
    </row>
    <row r="9" spans="1:26" x14ac:dyDescent="0.25">
      <c r="A9" t="str">
        <f t="shared" si="0"/>
        <v>13015_2275060011</v>
      </c>
      <c r="B9" s="1" t="s">
        <v>54</v>
      </c>
      <c r="C9" s="1" t="s">
        <v>55</v>
      </c>
      <c r="D9" s="1" t="s">
        <v>41</v>
      </c>
      <c r="E9" s="1">
        <v>246</v>
      </c>
      <c r="F9" s="1">
        <v>2.8312939338713877E-3</v>
      </c>
      <c r="I9" s="76" t="s">
        <v>253</v>
      </c>
      <c r="J9" s="76" t="s">
        <v>54</v>
      </c>
      <c r="K9" s="76" t="s">
        <v>55</v>
      </c>
      <c r="L9" s="76" t="s">
        <v>40</v>
      </c>
      <c r="M9" s="76" t="s">
        <v>245</v>
      </c>
      <c r="N9" s="76">
        <v>8.3333333333299994E-2</v>
      </c>
      <c r="O9" s="76" t="s">
        <v>246</v>
      </c>
      <c r="P9" s="76">
        <v>0.14285714285699999</v>
      </c>
      <c r="Q9" s="76">
        <v>2.68817204300968E-3</v>
      </c>
      <c r="Z9" s="79"/>
    </row>
    <row r="10" spans="1:26" x14ac:dyDescent="0.25">
      <c r="A10" t="str">
        <f t="shared" si="0"/>
        <v>13015_2275060012</v>
      </c>
      <c r="B10" s="1" t="s">
        <v>54</v>
      </c>
      <c r="C10" s="1" t="s">
        <v>55</v>
      </c>
      <c r="D10" s="1" t="s">
        <v>42</v>
      </c>
      <c r="E10" s="1">
        <v>246</v>
      </c>
      <c r="F10" s="1">
        <v>2.8312939338713877E-3</v>
      </c>
      <c r="I10" s="76" t="s">
        <v>254</v>
      </c>
      <c r="J10" s="76" t="s">
        <v>54</v>
      </c>
      <c r="K10" s="76" t="s">
        <v>55</v>
      </c>
      <c r="L10" s="76" t="s">
        <v>41</v>
      </c>
      <c r="M10" s="76" t="s">
        <v>255</v>
      </c>
      <c r="N10" s="76">
        <v>8.6826347305399995E-2</v>
      </c>
      <c r="O10" s="76" t="s">
        <v>246</v>
      </c>
      <c r="P10" s="76">
        <v>0.14285714285699999</v>
      </c>
      <c r="Q10" s="76">
        <v>2.8008499130774199E-3</v>
      </c>
      <c r="Z10" s="79"/>
    </row>
    <row r="11" spans="1:26" x14ac:dyDescent="0.25">
      <c r="A11" t="str">
        <f t="shared" si="0"/>
        <v>13015_2285002006</v>
      </c>
      <c r="B11" s="1" t="s">
        <v>54</v>
      </c>
      <c r="C11" s="1" t="s">
        <v>55</v>
      </c>
      <c r="D11" s="1" t="s">
        <v>28</v>
      </c>
      <c r="E11" s="1">
        <v>262</v>
      </c>
      <c r="F11" s="1">
        <v>2.717391304347826E-3</v>
      </c>
      <c r="I11" s="76" t="s">
        <v>256</v>
      </c>
      <c r="J11" s="76" t="s">
        <v>54</v>
      </c>
      <c r="K11" s="76" t="s">
        <v>55</v>
      </c>
      <c r="L11" s="76" t="s">
        <v>42</v>
      </c>
      <c r="M11" s="76" t="s">
        <v>255</v>
      </c>
      <c r="N11" s="76">
        <v>8.6826347305399995E-2</v>
      </c>
      <c r="O11" s="76" t="s">
        <v>246</v>
      </c>
      <c r="P11" s="76">
        <v>0.14285714285699999</v>
      </c>
      <c r="Q11" s="76">
        <v>2.8008499130774199E-3</v>
      </c>
      <c r="Z11" s="79"/>
    </row>
    <row r="12" spans="1:26" x14ac:dyDescent="0.25">
      <c r="A12" t="str">
        <f t="shared" si="0"/>
        <v>13045_2275001000</v>
      </c>
      <c r="B12" s="1" t="s">
        <v>56</v>
      </c>
      <c r="C12" s="1" t="s">
        <v>57</v>
      </c>
      <c r="D12" s="1" t="s">
        <v>18</v>
      </c>
      <c r="E12" s="1">
        <v>262</v>
      </c>
      <c r="F12" s="1">
        <v>2.717391304347826E-3</v>
      </c>
      <c r="I12" s="76" t="s">
        <v>257</v>
      </c>
      <c r="J12" s="76" t="s">
        <v>54</v>
      </c>
      <c r="K12" s="76" t="s">
        <v>55</v>
      </c>
      <c r="L12" s="76" t="s">
        <v>28</v>
      </c>
      <c r="M12" s="76" t="s">
        <v>245</v>
      </c>
      <c r="N12" s="76">
        <v>8.3333333333299994E-2</v>
      </c>
      <c r="O12" s="76" t="s">
        <v>246</v>
      </c>
      <c r="P12" s="76">
        <v>0.14285714285699999</v>
      </c>
      <c r="Q12" s="76">
        <v>2.68817204300968E-3</v>
      </c>
      <c r="Z12" s="79"/>
    </row>
    <row r="13" spans="1:26" x14ac:dyDescent="0.25">
      <c r="A13" t="str">
        <f t="shared" si="0"/>
        <v>13045_2275050011</v>
      </c>
      <c r="B13" s="1" t="s">
        <v>56</v>
      </c>
      <c r="C13" s="1" t="s">
        <v>57</v>
      </c>
      <c r="D13" s="1" t="s">
        <v>39</v>
      </c>
      <c r="E13" s="1">
        <v>262</v>
      </c>
      <c r="F13" s="1">
        <v>2.717391304347826E-3</v>
      </c>
      <c r="I13" s="76" t="s">
        <v>258</v>
      </c>
      <c r="J13" s="76" t="s">
        <v>54</v>
      </c>
      <c r="K13" s="76" t="s">
        <v>55</v>
      </c>
      <c r="L13" s="76" t="s">
        <v>34</v>
      </c>
      <c r="M13" s="76" t="s">
        <v>245</v>
      </c>
      <c r="N13" s="76">
        <v>8.3333333333299994E-2</v>
      </c>
      <c r="O13" s="76" t="s">
        <v>246</v>
      </c>
      <c r="P13" s="76">
        <v>0.14285714285699999</v>
      </c>
      <c r="Q13" s="76">
        <v>2.68817204300968E-3</v>
      </c>
      <c r="Z13" s="79"/>
    </row>
    <row r="14" spans="1:26" x14ac:dyDescent="0.25">
      <c r="A14" t="str">
        <f t="shared" si="0"/>
        <v>13045_2275050012</v>
      </c>
      <c r="B14" s="1" t="s">
        <v>56</v>
      </c>
      <c r="C14" s="1" t="s">
        <v>57</v>
      </c>
      <c r="D14" s="1" t="s">
        <v>40</v>
      </c>
      <c r="E14" s="1">
        <v>262</v>
      </c>
      <c r="F14" s="1">
        <v>2.717391304347826E-3</v>
      </c>
      <c r="I14" s="76" t="s">
        <v>259</v>
      </c>
      <c r="J14" s="76" t="s">
        <v>56</v>
      </c>
      <c r="K14" s="76" t="s">
        <v>57</v>
      </c>
      <c r="L14" s="76" t="s">
        <v>18</v>
      </c>
      <c r="M14" s="76" t="s">
        <v>245</v>
      </c>
      <c r="N14" s="76">
        <v>8.3333333333299994E-2</v>
      </c>
      <c r="O14" s="76" t="s">
        <v>246</v>
      </c>
      <c r="P14" s="76">
        <v>0.14285714285699999</v>
      </c>
      <c r="Q14" s="76">
        <v>2.68817204300968E-3</v>
      </c>
      <c r="Z14" s="79"/>
    </row>
    <row r="15" spans="1:26" x14ac:dyDescent="0.25">
      <c r="A15" t="str">
        <f t="shared" si="0"/>
        <v>13045_2275060011</v>
      </c>
      <c r="B15" s="1" t="s">
        <v>56</v>
      </c>
      <c r="C15" s="1" t="s">
        <v>57</v>
      </c>
      <c r="D15" s="1" t="s">
        <v>41</v>
      </c>
      <c r="E15" s="1">
        <v>246</v>
      </c>
      <c r="F15" s="1">
        <v>2.8312939338713877E-3</v>
      </c>
      <c r="I15" s="76" t="s">
        <v>260</v>
      </c>
      <c r="J15" s="76" t="s">
        <v>56</v>
      </c>
      <c r="K15" s="76" t="s">
        <v>57</v>
      </c>
      <c r="L15" s="76" t="s">
        <v>39</v>
      </c>
      <c r="M15" s="76" t="s">
        <v>245</v>
      </c>
      <c r="N15" s="76">
        <v>8.3333333333299994E-2</v>
      </c>
      <c r="O15" s="76" t="s">
        <v>246</v>
      </c>
      <c r="P15" s="76">
        <v>0.14285714285699999</v>
      </c>
      <c r="Q15" s="76">
        <v>2.68817204300968E-3</v>
      </c>
      <c r="Z15" s="79"/>
    </row>
    <row r="16" spans="1:26" x14ac:dyDescent="0.25">
      <c r="A16" t="str">
        <f t="shared" si="0"/>
        <v>13045_2275060012</v>
      </c>
      <c r="B16" s="1" t="s">
        <v>56</v>
      </c>
      <c r="C16" s="1" t="s">
        <v>57</v>
      </c>
      <c r="D16" s="1" t="s">
        <v>42</v>
      </c>
      <c r="E16" s="1">
        <v>246</v>
      </c>
      <c r="F16" s="1">
        <v>2.8312939338713877E-3</v>
      </c>
      <c r="I16" s="76" t="s">
        <v>261</v>
      </c>
      <c r="J16" s="76" t="s">
        <v>56</v>
      </c>
      <c r="K16" s="76" t="s">
        <v>57</v>
      </c>
      <c r="L16" s="76" t="s">
        <v>40</v>
      </c>
      <c r="M16" s="76" t="s">
        <v>245</v>
      </c>
      <c r="N16" s="76">
        <v>8.3333333333299994E-2</v>
      </c>
      <c r="O16" s="76" t="s">
        <v>246</v>
      </c>
      <c r="P16" s="76">
        <v>0.14285714285699999</v>
      </c>
      <c r="Q16" s="76">
        <v>2.68817204300968E-3</v>
      </c>
      <c r="Z16" s="79"/>
    </row>
    <row r="17" spans="1:26" x14ac:dyDescent="0.25">
      <c r="A17" t="str">
        <f t="shared" si="0"/>
        <v>13045_2285002006</v>
      </c>
      <c r="B17" s="1" t="s">
        <v>56</v>
      </c>
      <c r="C17" s="1" t="s">
        <v>57</v>
      </c>
      <c r="D17" s="1" t="s">
        <v>28</v>
      </c>
      <c r="E17" s="1">
        <v>262</v>
      </c>
      <c r="F17" s="1">
        <v>2.717391304347826E-3</v>
      </c>
      <c r="I17" s="76" t="s">
        <v>262</v>
      </c>
      <c r="J17" s="76" t="s">
        <v>56</v>
      </c>
      <c r="K17" s="76" t="s">
        <v>57</v>
      </c>
      <c r="L17" s="76" t="s">
        <v>41</v>
      </c>
      <c r="M17" s="76" t="s">
        <v>255</v>
      </c>
      <c r="N17" s="76">
        <v>8.6826347305399995E-2</v>
      </c>
      <c r="O17" s="76" t="s">
        <v>246</v>
      </c>
      <c r="P17" s="76">
        <v>0.14285714285699999</v>
      </c>
      <c r="Q17" s="76">
        <v>2.8008499130774199E-3</v>
      </c>
      <c r="Z17" s="79"/>
    </row>
    <row r="18" spans="1:26" x14ac:dyDescent="0.25">
      <c r="A18" t="str">
        <f t="shared" si="0"/>
        <v>13045_2285002007</v>
      </c>
      <c r="B18" s="1" t="s">
        <v>56</v>
      </c>
      <c r="C18" s="1" t="s">
        <v>57</v>
      </c>
      <c r="D18" s="1" t="s">
        <v>30</v>
      </c>
      <c r="E18" s="1">
        <v>262</v>
      </c>
      <c r="F18" s="1">
        <v>2.717391304347826E-3</v>
      </c>
      <c r="I18" s="76" t="s">
        <v>263</v>
      </c>
      <c r="J18" s="76" t="s">
        <v>56</v>
      </c>
      <c r="K18" s="76" t="s">
        <v>57</v>
      </c>
      <c r="L18" s="76" t="s">
        <v>42</v>
      </c>
      <c r="M18" s="76" t="s">
        <v>255</v>
      </c>
      <c r="N18" s="76">
        <v>8.6826347305399995E-2</v>
      </c>
      <c r="O18" s="76" t="s">
        <v>246</v>
      </c>
      <c r="P18" s="76">
        <v>0.14285714285699999</v>
      </c>
      <c r="Q18" s="76">
        <v>2.8008499130774199E-3</v>
      </c>
      <c r="Z18" s="79"/>
    </row>
    <row r="19" spans="1:26" x14ac:dyDescent="0.25">
      <c r="A19" t="str">
        <f t="shared" si="0"/>
        <v>13057_2275050011</v>
      </c>
      <c r="B19" s="1" t="s">
        <v>58</v>
      </c>
      <c r="C19" s="1" t="s">
        <v>59</v>
      </c>
      <c r="D19" s="1" t="s">
        <v>39</v>
      </c>
      <c r="E19" s="1">
        <v>262</v>
      </c>
      <c r="F19" s="1">
        <v>2.717391304347826E-3</v>
      </c>
      <c r="I19" s="76" t="s">
        <v>264</v>
      </c>
      <c r="J19" s="76" t="s">
        <v>56</v>
      </c>
      <c r="K19" s="76" t="s">
        <v>57</v>
      </c>
      <c r="L19" s="76" t="s">
        <v>28</v>
      </c>
      <c r="M19" s="76" t="s">
        <v>245</v>
      </c>
      <c r="N19" s="76">
        <v>8.3333333333299994E-2</v>
      </c>
      <c r="O19" s="76" t="s">
        <v>246</v>
      </c>
      <c r="P19" s="76">
        <v>0.14285714285699999</v>
      </c>
      <c r="Q19" s="76">
        <v>2.68817204300968E-3</v>
      </c>
      <c r="Z19" s="79"/>
    </row>
    <row r="20" spans="1:26" x14ac:dyDescent="0.25">
      <c r="A20" t="str">
        <f t="shared" si="0"/>
        <v>13057_2275050012</v>
      </c>
      <c r="B20" s="1" t="s">
        <v>58</v>
      </c>
      <c r="C20" s="1" t="s">
        <v>59</v>
      </c>
      <c r="D20" s="1" t="s">
        <v>40</v>
      </c>
      <c r="E20" s="1">
        <v>262</v>
      </c>
      <c r="F20" s="1">
        <v>2.717391304347826E-3</v>
      </c>
      <c r="I20" s="76" t="s">
        <v>265</v>
      </c>
      <c r="J20" s="76" t="s">
        <v>56</v>
      </c>
      <c r="K20" s="76" t="s">
        <v>57</v>
      </c>
      <c r="L20" s="76" t="s">
        <v>30</v>
      </c>
      <c r="M20" s="76" t="s">
        <v>245</v>
      </c>
      <c r="N20" s="76">
        <v>8.3333333333299994E-2</v>
      </c>
      <c r="O20" s="76" t="s">
        <v>246</v>
      </c>
      <c r="P20" s="76">
        <v>0.14285714285699999</v>
      </c>
      <c r="Q20" s="76">
        <v>2.68817204300968E-3</v>
      </c>
      <c r="Z20" s="79"/>
    </row>
    <row r="21" spans="1:26" x14ac:dyDescent="0.25">
      <c r="A21" t="str">
        <f t="shared" si="0"/>
        <v>13057_2285002007</v>
      </c>
      <c r="B21" s="1" t="s">
        <v>58</v>
      </c>
      <c r="C21" s="1" t="s">
        <v>59</v>
      </c>
      <c r="D21" s="1" t="s">
        <v>30</v>
      </c>
      <c r="E21" s="1">
        <v>262</v>
      </c>
      <c r="F21" s="1">
        <v>2.717391304347826E-3</v>
      </c>
      <c r="I21" s="76" t="s">
        <v>266</v>
      </c>
      <c r="J21" s="76" t="s">
        <v>56</v>
      </c>
      <c r="K21" s="76" t="s">
        <v>57</v>
      </c>
      <c r="L21" s="76" t="s">
        <v>34</v>
      </c>
      <c r="M21" s="76" t="s">
        <v>245</v>
      </c>
      <c r="N21" s="76">
        <v>8.3333333333299994E-2</v>
      </c>
      <c r="O21" s="76" t="s">
        <v>246</v>
      </c>
      <c r="P21" s="76">
        <v>0.14285714285699999</v>
      </c>
      <c r="Q21" s="76">
        <v>2.68817204300968E-3</v>
      </c>
      <c r="Z21" s="79"/>
    </row>
    <row r="22" spans="1:26" x14ac:dyDescent="0.25">
      <c r="A22" t="str">
        <f t="shared" si="0"/>
        <v>13063_2265008005</v>
      </c>
      <c r="B22" s="1" t="s">
        <v>60</v>
      </c>
      <c r="C22" s="1" t="s">
        <v>61</v>
      </c>
      <c r="D22" s="1" t="s">
        <v>16</v>
      </c>
      <c r="E22" s="1">
        <v>22</v>
      </c>
      <c r="F22" s="1">
        <v>3.7425149700598802E-3</v>
      </c>
      <c r="I22" s="76" t="s">
        <v>267</v>
      </c>
      <c r="J22" s="76" t="s">
        <v>58</v>
      </c>
      <c r="K22" s="76" t="s">
        <v>59</v>
      </c>
      <c r="L22" s="76" t="s">
        <v>39</v>
      </c>
      <c r="M22" s="76" t="s">
        <v>245</v>
      </c>
      <c r="N22" s="76">
        <v>8.3333333333299994E-2</v>
      </c>
      <c r="O22" s="76" t="s">
        <v>246</v>
      </c>
      <c r="P22" s="76">
        <v>0.14285714285699999</v>
      </c>
      <c r="Q22" s="76">
        <v>2.68817204300968E-3</v>
      </c>
      <c r="Z22" s="79"/>
    </row>
    <row r="23" spans="1:26" x14ac:dyDescent="0.25">
      <c r="A23" t="str">
        <f t="shared" si="0"/>
        <v>13063_2267008005</v>
      </c>
      <c r="B23" s="1" t="s">
        <v>60</v>
      </c>
      <c r="C23" s="1" t="s">
        <v>61</v>
      </c>
      <c r="D23" s="1" t="s">
        <v>37</v>
      </c>
      <c r="E23" s="1">
        <v>262</v>
      </c>
      <c r="F23" s="1">
        <v>2.717391304347826E-3</v>
      </c>
      <c r="I23" s="76" t="s">
        <v>268</v>
      </c>
      <c r="J23" s="76" t="s">
        <v>58</v>
      </c>
      <c r="K23" s="76" t="s">
        <v>59</v>
      </c>
      <c r="L23" s="76" t="s">
        <v>40</v>
      </c>
      <c r="M23" s="76" t="s">
        <v>245</v>
      </c>
      <c r="N23" s="76">
        <v>8.3333333333299994E-2</v>
      </c>
      <c r="O23" s="76" t="s">
        <v>246</v>
      </c>
      <c r="P23" s="76">
        <v>0.14285714285699999</v>
      </c>
      <c r="Q23" s="76">
        <v>2.68817204300968E-3</v>
      </c>
      <c r="Z23" s="79"/>
    </row>
    <row r="24" spans="1:26" x14ac:dyDescent="0.25">
      <c r="A24" t="str">
        <f t="shared" si="0"/>
        <v>13063_2268008005</v>
      </c>
      <c r="B24" s="1" t="s">
        <v>60</v>
      </c>
      <c r="C24" s="1" t="s">
        <v>61</v>
      </c>
      <c r="D24" s="1" t="s">
        <v>38</v>
      </c>
      <c r="E24" s="1">
        <v>262</v>
      </c>
      <c r="F24" s="1">
        <v>2.717391304347826E-3</v>
      </c>
      <c r="I24" s="76" t="s">
        <v>269</v>
      </c>
      <c r="J24" s="76" t="s">
        <v>58</v>
      </c>
      <c r="K24" s="76" t="s">
        <v>59</v>
      </c>
      <c r="L24" s="76" t="s">
        <v>30</v>
      </c>
      <c r="M24" s="76" t="s">
        <v>245</v>
      </c>
      <c r="N24" s="76">
        <v>8.3333333333299994E-2</v>
      </c>
      <c r="O24" s="76" t="s">
        <v>246</v>
      </c>
      <c r="P24" s="76">
        <v>0.14285714285699999</v>
      </c>
      <c r="Q24" s="76">
        <v>2.68817204300968E-3</v>
      </c>
      <c r="Z24" s="79"/>
    </row>
    <row r="25" spans="1:26" x14ac:dyDescent="0.25">
      <c r="A25" t="str">
        <f t="shared" si="0"/>
        <v>13063_2270008005</v>
      </c>
      <c r="B25" s="1" t="s">
        <v>60</v>
      </c>
      <c r="C25" s="1" t="s">
        <v>61</v>
      </c>
      <c r="D25" s="1" t="s">
        <v>17</v>
      </c>
      <c r="E25" s="1">
        <v>21</v>
      </c>
      <c r="F25" s="1">
        <v>3.7537537537537537E-3</v>
      </c>
      <c r="I25" s="76" t="s">
        <v>270</v>
      </c>
      <c r="J25" s="76" t="s">
        <v>58</v>
      </c>
      <c r="K25" s="76" t="s">
        <v>59</v>
      </c>
      <c r="L25" s="76" t="s">
        <v>34</v>
      </c>
      <c r="M25" s="76" t="s">
        <v>245</v>
      </c>
      <c r="N25" s="76">
        <v>8.3333333333299994E-2</v>
      </c>
      <c r="O25" s="76" t="s">
        <v>246</v>
      </c>
      <c r="P25" s="76">
        <v>0.14285714285699999</v>
      </c>
      <c r="Q25" s="76">
        <v>2.68817204300968E-3</v>
      </c>
      <c r="Z25" s="79"/>
    </row>
    <row r="26" spans="1:26" x14ac:dyDescent="0.25">
      <c r="A26" t="str">
        <f t="shared" si="0"/>
        <v>13063_2275001000</v>
      </c>
      <c r="B26" s="1" t="s">
        <v>60</v>
      </c>
      <c r="C26" s="1" t="s">
        <v>61</v>
      </c>
      <c r="D26" s="1" t="s">
        <v>18</v>
      </c>
      <c r="E26" s="1">
        <v>262</v>
      </c>
      <c r="F26" s="1">
        <v>2.717391304347826E-3</v>
      </c>
      <c r="I26" s="76" t="s">
        <v>271</v>
      </c>
      <c r="J26" s="76" t="s">
        <v>60</v>
      </c>
      <c r="K26" s="76" t="s">
        <v>61</v>
      </c>
      <c r="L26" s="76" t="s">
        <v>16</v>
      </c>
      <c r="M26" s="76" t="s">
        <v>272</v>
      </c>
      <c r="N26" s="76">
        <v>0.114770459082</v>
      </c>
      <c r="O26" s="76" t="s">
        <v>246</v>
      </c>
      <c r="P26" s="76">
        <v>0.14285714285699999</v>
      </c>
      <c r="Q26" s="76">
        <v>3.7022728736128998E-3</v>
      </c>
      <c r="Z26" s="79"/>
    </row>
    <row r="27" spans="1:26" x14ac:dyDescent="0.25">
      <c r="A27" t="str">
        <f t="shared" si="0"/>
        <v>13063_2275020000</v>
      </c>
      <c r="B27" s="1" t="s">
        <v>60</v>
      </c>
      <c r="C27" s="1" t="s">
        <v>61</v>
      </c>
      <c r="D27" s="1" t="s">
        <v>19</v>
      </c>
      <c r="E27" s="1">
        <v>246</v>
      </c>
      <c r="F27" s="1">
        <v>2.8312939338713877E-3</v>
      </c>
      <c r="I27" s="76" t="s">
        <v>273</v>
      </c>
      <c r="J27" s="76" t="s">
        <v>60</v>
      </c>
      <c r="K27" s="76" t="s">
        <v>61</v>
      </c>
      <c r="L27" s="76" t="s">
        <v>37</v>
      </c>
      <c r="M27" s="76" t="s">
        <v>245</v>
      </c>
      <c r="N27" s="76">
        <v>8.3333333333299994E-2</v>
      </c>
      <c r="O27" s="76" t="s">
        <v>246</v>
      </c>
      <c r="P27" s="76">
        <v>0.14285714285699999</v>
      </c>
      <c r="Q27" s="76">
        <v>2.68817204300968E-3</v>
      </c>
      <c r="Z27" s="79"/>
    </row>
    <row r="28" spans="1:26" x14ac:dyDescent="0.25">
      <c r="A28" t="str">
        <f t="shared" si="0"/>
        <v>13063_2275050011</v>
      </c>
      <c r="B28" s="1" t="s">
        <v>60</v>
      </c>
      <c r="C28" s="1" t="s">
        <v>61</v>
      </c>
      <c r="D28" s="1" t="s">
        <v>39</v>
      </c>
      <c r="E28" s="1">
        <v>262</v>
      </c>
      <c r="F28" s="1">
        <v>2.717391304347826E-3</v>
      </c>
      <c r="I28" s="76" t="s">
        <v>274</v>
      </c>
      <c r="J28" s="76" t="s">
        <v>60</v>
      </c>
      <c r="K28" s="76" t="s">
        <v>61</v>
      </c>
      <c r="L28" s="76" t="s">
        <v>38</v>
      </c>
      <c r="M28" s="76" t="s">
        <v>245</v>
      </c>
      <c r="N28" s="76">
        <v>8.3333333333299994E-2</v>
      </c>
      <c r="O28" s="76" t="s">
        <v>246</v>
      </c>
      <c r="P28" s="76">
        <v>0.14285714285699999</v>
      </c>
      <c r="Q28" s="76">
        <v>2.68817204300968E-3</v>
      </c>
      <c r="Z28" s="79"/>
    </row>
    <row r="29" spans="1:26" x14ac:dyDescent="0.25">
      <c r="A29" t="str">
        <f t="shared" si="0"/>
        <v>13063_2275050012</v>
      </c>
      <c r="B29" s="1" t="s">
        <v>60</v>
      </c>
      <c r="C29" s="1" t="s">
        <v>61</v>
      </c>
      <c r="D29" s="1" t="s">
        <v>40</v>
      </c>
      <c r="E29" s="1">
        <v>262</v>
      </c>
      <c r="F29" s="1">
        <v>2.717391304347826E-3</v>
      </c>
      <c r="I29" s="76" t="s">
        <v>275</v>
      </c>
      <c r="J29" s="76" t="s">
        <v>60</v>
      </c>
      <c r="K29" s="76" t="s">
        <v>61</v>
      </c>
      <c r="L29" s="76" t="s">
        <v>17</v>
      </c>
      <c r="M29" s="76" t="s">
        <v>276</v>
      </c>
      <c r="N29" s="76">
        <v>0.115115115115</v>
      </c>
      <c r="O29" s="76" t="s">
        <v>246</v>
      </c>
      <c r="P29" s="76">
        <v>0.14285714285699999</v>
      </c>
      <c r="Q29" s="76">
        <v>3.7133908101612901E-3</v>
      </c>
      <c r="Z29" s="79"/>
    </row>
    <row r="30" spans="1:26" x14ac:dyDescent="0.25">
      <c r="A30" t="str">
        <f t="shared" si="0"/>
        <v>13063_2275060011</v>
      </c>
      <c r="B30" s="1" t="s">
        <v>60</v>
      </c>
      <c r="C30" s="1" t="s">
        <v>61</v>
      </c>
      <c r="D30" s="1" t="s">
        <v>41</v>
      </c>
      <c r="E30" s="1">
        <v>246</v>
      </c>
      <c r="F30" s="1">
        <v>2.8312939338713877E-3</v>
      </c>
      <c r="I30" s="76" t="s">
        <v>277</v>
      </c>
      <c r="J30" s="76" t="s">
        <v>60</v>
      </c>
      <c r="K30" s="76" t="s">
        <v>61</v>
      </c>
      <c r="L30" s="76" t="s">
        <v>18</v>
      </c>
      <c r="M30" s="76" t="s">
        <v>245</v>
      </c>
      <c r="N30" s="76">
        <v>8.3333333333299994E-2</v>
      </c>
      <c r="O30" s="76" t="s">
        <v>246</v>
      </c>
      <c r="P30" s="76">
        <v>0.14285714285699999</v>
      </c>
      <c r="Q30" s="76">
        <v>2.68817204300968E-3</v>
      </c>
      <c r="Z30" s="79"/>
    </row>
    <row r="31" spans="1:26" x14ac:dyDescent="0.25">
      <c r="A31" t="str">
        <f t="shared" si="0"/>
        <v>13063_2275060012</v>
      </c>
      <c r="B31" s="1" t="s">
        <v>60</v>
      </c>
      <c r="C31" s="1" t="s">
        <v>61</v>
      </c>
      <c r="D31" s="1" t="s">
        <v>42</v>
      </c>
      <c r="E31" s="1">
        <v>246</v>
      </c>
      <c r="F31" s="1">
        <v>2.8312939338713877E-3</v>
      </c>
      <c r="I31" s="76" t="s">
        <v>278</v>
      </c>
      <c r="J31" s="76" t="s">
        <v>60</v>
      </c>
      <c r="K31" s="76" t="s">
        <v>61</v>
      </c>
      <c r="L31" s="76" t="s">
        <v>19</v>
      </c>
      <c r="M31" s="76" t="s">
        <v>255</v>
      </c>
      <c r="N31" s="76">
        <v>8.6826347305399995E-2</v>
      </c>
      <c r="O31" s="76" t="s">
        <v>246</v>
      </c>
      <c r="P31" s="76">
        <v>0.14285714285699999</v>
      </c>
      <c r="Q31" s="76">
        <v>2.8008499130774199E-3</v>
      </c>
      <c r="Z31" s="79"/>
    </row>
    <row r="32" spans="1:26" x14ac:dyDescent="0.25">
      <c r="A32" t="str">
        <f t="shared" si="0"/>
        <v>13063_2275070000</v>
      </c>
      <c r="B32" s="1" t="s">
        <v>60</v>
      </c>
      <c r="C32" s="1" t="s">
        <v>61</v>
      </c>
      <c r="D32" s="1" t="s">
        <v>22</v>
      </c>
      <c r="E32" s="1">
        <v>246</v>
      </c>
      <c r="F32" s="1">
        <v>2.8312939338713877E-3</v>
      </c>
      <c r="I32" s="76" t="s">
        <v>279</v>
      </c>
      <c r="J32" s="76" t="s">
        <v>60</v>
      </c>
      <c r="K32" s="76" t="s">
        <v>61</v>
      </c>
      <c r="L32" s="76" t="s">
        <v>39</v>
      </c>
      <c r="M32" s="76" t="s">
        <v>245</v>
      </c>
      <c r="N32" s="76">
        <v>8.3333333333299994E-2</v>
      </c>
      <c r="O32" s="76" t="s">
        <v>246</v>
      </c>
      <c r="P32" s="76">
        <v>0.14285714285699999</v>
      </c>
      <c r="Q32" s="76">
        <v>2.68817204300968E-3</v>
      </c>
      <c r="Z32" s="79"/>
    </row>
    <row r="33" spans="1:26" x14ac:dyDescent="0.25">
      <c r="A33" t="str">
        <f t="shared" si="0"/>
        <v>13063_2285002006</v>
      </c>
      <c r="B33" s="1" t="s">
        <v>60</v>
      </c>
      <c r="C33" s="1" t="s">
        <v>61</v>
      </c>
      <c r="D33" s="1" t="s">
        <v>28</v>
      </c>
      <c r="E33" s="1">
        <v>262</v>
      </c>
      <c r="F33" s="1">
        <v>2.717391304347826E-3</v>
      </c>
      <c r="I33" s="76" t="s">
        <v>280</v>
      </c>
      <c r="J33" s="76" t="s">
        <v>60</v>
      </c>
      <c r="K33" s="76" t="s">
        <v>61</v>
      </c>
      <c r="L33" s="76" t="s">
        <v>40</v>
      </c>
      <c r="M33" s="76" t="s">
        <v>245</v>
      </c>
      <c r="N33" s="76">
        <v>8.3333333333299994E-2</v>
      </c>
      <c r="O33" s="76" t="s">
        <v>246</v>
      </c>
      <c r="P33" s="76">
        <v>0.14285714285699999</v>
      </c>
      <c r="Q33" s="76">
        <v>2.68817204300968E-3</v>
      </c>
      <c r="U33" s="1"/>
      <c r="X33" s="51"/>
      <c r="Z33" s="79"/>
    </row>
    <row r="34" spans="1:26" x14ac:dyDescent="0.25">
      <c r="A34" t="str">
        <f t="shared" ref="A34:A65" si="1">B34&amp;"_"&amp;D34</f>
        <v>13063_2285002007</v>
      </c>
      <c r="B34" s="1" t="s">
        <v>60</v>
      </c>
      <c r="C34" s="1" t="s">
        <v>61</v>
      </c>
      <c r="D34" s="1" t="s">
        <v>30</v>
      </c>
      <c r="E34" s="1">
        <v>262</v>
      </c>
      <c r="F34" s="1">
        <v>2.717391304347826E-3</v>
      </c>
      <c r="I34" s="76" t="s">
        <v>281</v>
      </c>
      <c r="J34" s="76" t="s">
        <v>60</v>
      </c>
      <c r="K34" s="76" t="s">
        <v>61</v>
      </c>
      <c r="L34" s="76" t="s">
        <v>41</v>
      </c>
      <c r="M34" s="76" t="s">
        <v>255</v>
      </c>
      <c r="N34" s="76">
        <v>8.6826347305399995E-2</v>
      </c>
      <c r="O34" s="76" t="s">
        <v>246</v>
      </c>
      <c r="P34" s="76">
        <v>0.14285714285699999</v>
      </c>
      <c r="Q34" s="76">
        <v>2.8008499130774199E-3</v>
      </c>
      <c r="U34" s="1"/>
      <c r="Z34" s="79"/>
    </row>
    <row r="35" spans="1:26" x14ac:dyDescent="0.25">
      <c r="A35" t="str">
        <f t="shared" si="1"/>
        <v>13067_2265008005</v>
      </c>
      <c r="B35" s="1" t="s">
        <v>62</v>
      </c>
      <c r="C35" s="1" t="s">
        <v>63</v>
      </c>
      <c r="D35" s="1" t="s">
        <v>16</v>
      </c>
      <c r="E35" s="1">
        <v>22</v>
      </c>
      <c r="F35" s="1">
        <v>3.7425149700598802E-3</v>
      </c>
      <c r="I35" s="76" t="s">
        <v>282</v>
      </c>
      <c r="J35" s="76" t="s">
        <v>60</v>
      </c>
      <c r="K35" s="76" t="s">
        <v>61</v>
      </c>
      <c r="L35" s="76" t="s">
        <v>42</v>
      </c>
      <c r="M35" s="76" t="s">
        <v>255</v>
      </c>
      <c r="N35" s="76">
        <v>8.6826347305399995E-2</v>
      </c>
      <c r="O35" s="76" t="s">
        <v>246</v>
      </c>
      <c r="P35" s="76">
        <v>0.14285714285699999</v>
      </c>
      <c r="Q35" s="76">
        <v>2.8008499130774199E-3</v>
      </c>
      <c r="U35" s="1"/>
      <c r="Z35" s="79"/>
    </row>
    <row r="36" spans="1:26" x14ac:dyDescent="0.25">
      <c r="A36" t="str">
        <f t="shared" si="1"/>
        <v>13067_2267008005</v>
      </c>
      <c r="B36" s="1" t="s">
        <v>62</v>
      </c>
      <c r="C36" s="1" t="s">
        <v>63</v>
      </c>
      <c r="D36" s="1" t="s">
        <v>37</v>
      </c>
      <c r="E36" s="1">
        <v>262</v>
      </c>
      <c r="F36" s="1">
        <v>2.717391304347826E-3</v>
      </c>
      <c r="I36" s="76" t="s">
        <v>283</v>
      </c>
      <c r="J36" s="76" t="s">
        <v>60</v>
      </c>
      <c r="K36" s="76" t="s">
        <v>61</v>
      </c>
      <c r="L36" s="76" t="s">
        <v>22</v>
      </c>
      <c r="M36" s="76" t="s">
        <v>255</v>
      </c>
      <c r="N36" s="76">
        <v>8.6826347305399995E-2</v>
      </c>
      <c r="O36" s="76" t="s">
        <v>246</v>
      </c>
      <c r="P36" s="76">
        <v>0.14285714285699999</v>
      </c>
      <c r="Q36" s="76">
        <v>2.8008499130774199E-3</v>
      </c>
      <c r="U36" s="1"/>
      <c r="Z36" s="79"/>
    </row>
    <row r="37" spans="1:26" x14ac:dyDescent="0.25">
      <c r="A37" t="str">
        <f t="shared" si="1"/>
        <v>13067_2268008005</v>
      </c>
      <c r="B37" s="1" t="s">
        <v>62</v>
      </c>
      <c r="C37" s="1" t="s">
        <v>63</v>
      </c>
      <c r="D37" s="1" t="s">
        <v>38</v>
      </c>
      <c r="E37" s="1">
        <v>262</v>
      </c>
      <c r="F37" s="1">
        <v>2.717391304347826E-3</v>
      </c>
      <c r="I37" s="76" t="s">
        <v>284</v>
      </c>
      <c r="J37" s="76" t="s">
        <v>60</v>
      </c>
      <c r="K37" s="76" t="s">
        <v>61</v>
      </c>
      <c r="L37" s="76" t="s">
        <v>28</v>
      </c>
      <c r="M37" s="76" t="s">
        <v>245</v>
      </c>
      <c r="N37" s="76">
        <v>8.3333333333299994E-2</v>
      </c>
      <c r="O37" s="76" t="s">
        <v>246</v>
      </c>
      <c r="P37" s="76">
        <v>0.14285714285699999</v>
      </c>
      <c r="Q37" s="76">
        <v>2.68817204300968E-3</v>
      </c>
      <c r="U37" s="1"/>
      <c r="Z37" s="79"/>
    </row>
    <row r="38" spans="1:26" x14ac:dyDescent="0.25">
      <c r="A38" t="str">
        <f t="shared" si="1"/>
        <v>13067_2270008005</v>
      </c>
      <c r="B38" s="1" t="s">
        <v>62</v>
      </c>
      <c r="C38" s="1" t="s">
        <v>63</v>
      </c>
      <c r="D38" s="1" t="s">
        <v>17</v>
      </c>
      <c r="E38" s="1">
        <v>21</v>
      </c>
      <c r="F38" s="1">
        <v>3.7537537537537537E-3</v>
      </c>
      <c r="I38" s="76" t="s">
        <v>285</v>
      </c>
      <c r="J38" s="76" t="s">
        <v>60</v>
      </c>
      <c r="K38" s="76" t="s">
        <v>61</v>
      </c>
      <c r="L38" s="76" t="s">
        <v>30</v>
      </c>
      <c r="M38" s="76" t="s">
        <v>245</v>
      </c>
      <c r="N38" s="76">
        <v>8.3333333333299994E-2</v>
      </c>
      <c r="O38" s="76" t="s">
        <v>246</v>
      </c>
      <c r="P38" s="76">
        <v>0.14285714285699999</v>
      </c>
      <c r="Q38" s="76">
        <v>2.68817204300968E-3</v>
      </c>
      <c r="U38" s="1"/>
      <c r="Z38" s="79"/>
    </row>
    <row r="39" spans="1:26" x14ac:dyDescent="0.25">
      <c r="A39" t="str">
        <f t="shared" si="1"/>
        <v>13067_2275001000</v>
      </c>
      <c r="B39" s="1" t="s">
        <v>62</v>
      </c>
      <c r="C39" s="1" t="s">
        <v>63</v>
      </c>
      <c r="D39" s="1" t="s">
        <v>18</v>
      </c>
      <c r="E39" s="1">
        <v>262</v>
      </c>
      <c r="F39" s="1">
        <v>2.717391304347826E-3</v>
      </c>
      <c r="I39" s="76" t="s">
        <v>286</v>
      </c>
      <c r="J39" s="76" t="s">
        <v>60</v>
      </c>
      <c r="K39" s="76" t="s">
        <v>61</v>
      </c>
      <c r="L39" s="76" t="s">
        <v>34</v>
      </c>
      <c r="M39" s="76" t="s">
        <v>245</v>
      </c>
      <c r="N39" s="76">
        <v>8.3333333333299994E-2</v>
      </c>
      <c r="O39" s="76" t="s">
        <v>246</v>
      </c>
      <c r="P39" s="76">
        <v>0.14285714285699999</v>
      </c>
      <c r="Q39" s="76">
        <v>2.68817204300968E-3</v>
      </c>
      <c r="U39" s="1"/>
      <c r="Z39" s="79"/>
    </row>
    <row r="40" spans="1:26" x14ac:dyDescent="0.25">
      <c r="A40" t="str">
        <f t="shared" si="1"/>
        <v>13067_2275020000</v>
      </c>
      <c r="B40" s="1" t="s">
        <v>62</v>
      </c>
      <c r="C40" s="1" t="s">
        <v>63</v>
      </c>
      <c r="D40" s="1" t="s">
        <v>19</v>
      </c>
      <c r="E40" s="1">
        <v>246</v>
      </c>
      <c r="F40" s="1">
        <v>2.8312939338713877E-3</v>
      </c>
      <c r="I40" s="76" t="s">
        <v>287</v>
      </c>
      <c r="J40" s="76" t="s">
        <v>62</v>
      </c>
      <c r="K40" s="76" t="s">
        <v>63</v>
      </c>
      <c r="L40" s="76" t="s">
        <v>16</v>
      </c>
      <c r="M40" s="76" t="s">
        <v>272</v>
      </c>
      <c r="N40" s="76">
        <v>0.114770459082</v>
      </c>
      <c r="O40" s="76" t="s">
        <v>246</v>
      </c>
      <c r="P40" s="76">
        <v>0.14285714285699999</v>
      </c>
      <c r="Q40" s="76">
        <v>3.7022728736128998E-3</v>
      </c>
      <c r="U40" s="1"/>
      <c r="Z40" s="79"/>
    </row>
    <row r="41" spans="1:26" x14ac:dyDescent="0.25">
      <c r="A41" t="str">
        <f t="shared" si="1"/>
        <v>13067_2275050011</v>
      </c>
      <c r="B41" s="1" t="s">
        <v>62</v>
      </c>
      <c r="C41" s="1" t="s">
        <v>63</v>
      </c>
      <c r="D41" s="1" t="s">
        <v>39</v>
      </c>
      <c r="E41" s="1">
        <v>262</v>
      </c>
      <c r="F41" s="1">
        <v>2.717391304347826E-3</v>
      </c>
      <c r="I41" s="76" t="s">
        <v>288</v>
      </c>
      <c r="J41" s="76" t="s">
        <v>62</v>
      </c>
      <c r="K41" s="76" t="s">
        <v>63</v>
      </c>
      <c r="L41" s="76" t="s">
        <v>37</v>
      </c>
      <c r="M41" s="76" t="s">
        <v>245</v>
      </c>
      <c r="N41" s="76">
        <v>8.3333333333299994E-2</v>
      </c>
      <c r="O41" s="76" t="s">
        <v>246</v>
      </c>
      <c r="P41" s="76">
        <v>0.14285714285699999</v>
      </c>
      <c r="Q41" s="76">
        <v>2.68817204300968E-3</v>
      </c>
      <c r="U41" s="1"/>
      <c r="Z41" s="79"/>
    </row>
    <row r="42" spans="1:26" x14ac:dyDescent="0.25">
      <c r="A42" t="str">
        <f t="shared" si="1"/>
        <v>13067_2275050012</v>
      </c>
      <c r="B42" s="1" t="s">
        <v>62</v>
      </c>
      <c r="C42" s="1" t="s">
        <v>63</v>
      </c>
      <c r="D42" s="1" t="s">
        <v>40</v>
      </c>
      <c r="E42" s="1">
        <v>262</v>
      </c>
      <c r="F42" s="1">
        <v>2.717391304347826E-3</v>
      </c>
      <c r="I42" s="76" t="s">
        <v>289</v>
      </c>
      <c r="J42" s="76" t="s">
        <v>62</v>
      </c>
      <c r="K42" s="76" t="s">
        <v>63</v>
      </c>
      <c r="L42" s="76" t="s">
        <v>38</v>
      </c>
      <c r="M42" s="76" t="s">
        <v>245</v>
      </c>
      <c r="N42" s="76">
        <v>8.3333333333299994E-2</v>
      </c>
      <c r="O42" s="76" t="s">
        <v>246</v>
      </c>
      <c r="P42" s="76">
        <v>0.14285714285699999</v>
      </c>
      <c r="Q42" s="76">
        <v>2.68817204300968E-3</v>
      </c>
      <c r="U42" s="1"/>
      <c r="Z42" s="79"/>
    </row>
    <row r="43" spans="1:26" x14ac:dyDescent="0.25">
      <c r="A43" t="str">
        <f t="shared" si="1"/>
        <v>13067_2275060011</v>
      </c>
      <c r="B43" s="1" t="s">
        <v>62</v>
      </c>
      <c r="C43" s="1" t="s">
        <v>63</v>
      </c>
      <c r="D43" s="1" t="s">
        <v>41</v>
      </c>
      <c r="E43" s="1">
        <v>246</v>
      </c>
      <c r="F43" s="1">
        <v>2.8312939338713877E-3</v>
      </c>
      <c r="I43" s="76" t="s">
        <v>290</v>
      </c>
      <c r="J43" s="76" t="s">
        <v>62</v>
      </c>
      <c r="K43" s="76" t="s">
        <v>63</v>
      </c>
      <c r="L43" s="76" t="s">
        <v>17</v>
      </c>
      <c r="M43" s="76" t="s">
        <v>276</v>
      </c>
      <c r="N43" s="76">
        <v>0.115115115115</v>
      </c>
      <c r="O43" s="76" t="s">
        <v>246</v>
      </c>
      <c r="P43" s="76">
        <v>0.14285714285699999</v>
      </c>
      <c r="Q43" s="76">
        <v>3.7133908101612901E-3</v>
      </c>
      <c r="U43" s="1"/>
      <c r="Z43" s="79"/>
    </row>
    <row r="44" spans="1:26" x14ac:dyDescent="0.25">
      <c r="A44" t="str">
        <f t="shared" si="1"/>
        <v>13067_2275060012</v>
      </c>
      <c r="B44" s="1" t="s">
        <v>62</v>
      </c>
      <c r="C44" s="1" t="s">
        <v>63</v>
      </c>
      <c r="D44" s="1" t="s">
        <v>42</v>
      </c>
      <c r="E44" s="1">
        <v>246</v>
      </c>
      <c r="F44" s="1">
        <v>2.8312939338713877E-3</v>
      </c>
      <c r="I44" s="76" t="s">
        <v>291</v>
      </c>
      <c r="J44" s="76" t="s">
        <v>62</v>
      </c>
      <c r="K44" s="76" t="s">
        <v>63</v>
      </c>
      <c r="L44" s="76" t="s">
        <v>18</v>
      </c>
      <c r="M44" s="76" t="s">
        <v>245</v>
      </c>
      <c r="N44" s="76">
        <v>8.3333333333299994E-2</v>
      </c>
      <c r="O44" s="76" t="s">
        <v>246</v>
      </c>
      <c r="P44" s="76">
        <v>0.14285714285699999</v>
      </c>
      <c r="Q44" s="76">
        <v>2.68817204300968E-3</v>
      </c>
      <c r="U44" s="1"/>
      <c r="Z44" s="79"/>
    </row>
    <row r="45" spans="1:26" x14ac:dyDescent="0.25">
      <c r="A45" t="str">
        <f t="shared" si="1"/>
        <v>13067_2275070000</v>
      </c>
      <c r="B45" s="1" t="s">
        <v>62</v>
      </c>
      <c r="C45" s="1" t="s">
        <v>63</v>
      </c>
      <c r="D45" s="1" t="s">
        <v>22</v>
      </c>
      <c r="E45" s="1">
        <v>246</v>
      </c>
      <c r="F45" s="1">
        <v>2.8312939338713877E-3</v>
      </c>
      <c r="I45" s="76" t="s">
        <v>292</v>
      </c>
      <c r="J45" s="76" t="s">
        <v>62</v>
      </c>
      <c r="K45" s="76" t="s">
        <v>63</v>
      </c>
      <c r="L45" s="76" t="s">
        <v>19</v>
      </c>
      <c r="M45" s="76" t="s">
        <v>255</v>
      </c>
      <c r="N45" s="76">
        <v>8.6826347305399995E-2</v>
      </c>
      <c r="O45" s="76" t="s">
        <v>246</v>
      </c>
      <c r="P45" s="76">
        <v>0.14285714285699999</v>
      </c>
      <c r="Q45" s="76">
        <v>2.8008499130774199E-3</v>
      </c>
      <c r="U45" s="1"/>
      <c r="Z45" s="79"/>
    </row>
    <row r="46" spans="1:26" x14ac:dyDescent="0.25">
      <c r="A46" t="str">
        <f t="shared" si="1"/>
        <v>13067_2285002006</v>
      </c>
      <c r="B46" s="1" t="s">
        <v>62</v>
      </c>
      <c r="C46" s="1" t="s">
        <v>63</v>
      </c>
      <c r="D46" s="1" t="s">
        <v>28</v>
      </c>
      <c r="E46" s="1">
        <v>262</v>
      </c>
      <c r="F46" s="1">
        <v>2.717391304347826E-3</v>
      </c>
      <c r="I46" s="76" t="s">
        <v>293</v>
      </c>
      <c r="J46" s="76" t="s">
        <v>62</v>
      </c>
      <c r="K46" s="76" t="s">
        <v>63</v>
      </c>
      <c r="L46" s="76" t="s">
        <v>39</v>
      </c>
      <c r="M46" s="76" t="s">
        <v>245</v>
      </c>
      <c r="N46" s="76">
        <v>8.3333333333299994E-2</v>
      </c>
      <c r="O46" s="76" t="s">
        <v>246</v>
      </c>
      <c r="P46" s="76">
        <v>0.14285714285699999</v>
      </c>
      <c r="Q46" s="76">
        <v>2.68817204300968E-3</v>
      </c>
      <c r="U46" s="1"/>
      <c r="Z46" s="79"/>
    </row>
    <row r="47" spans="1:26" x14ac:dyDescent="0.25">
      <c r="A47" t="str">
        <f t="shared" si="1"/>
        <v>13067_2285002007</v>
      </c>
      <c r="B47" s="1" t="s">
        <v>62</v>
      </c>
      <c r="C47" s="1" t="s">
        <v>63</v>
      </c>
      <c r="D47" s="1" t="s">
        <v>30</v>
      </c>
      <c r="E47" s="1">
        <v>262</v>
      </c>
      <c r="F47" s="1">
        <v>2.717391304347826E-3</v>
      </c>
      <c r="I47" s="76" t="s">
        <v>294</v>
      </c>
      <c r="J47" s="76" t="s">
        <v>62</v>
      </c>
      <c r="K47" s="76" t="s">
        <v>63</v>
      </c>
      <c r="L47" s="76" t="s">
        <v>40</v>
      </c>
      <c r="M47" s="76" t="s">
        <v>245</v>
      </c>
      <c r="N47" s="76">
        <v>8.3333333333299994E-2</v>
      </c>
      <c r="O47" s="76" t="s">
        <v>246</v>
      </c>
      <c r="P47" s="76">
        <v>0.14285714285699999</v>
      </c>
      <c r="Q47" s="76">
        <v>2.68817204300968E-3</v>
      </c>
      <c r="U47" s="1"/>
      <c r="Z47" s="79"/>
    </row>
    <row r="48" spans="1:26" x14ac:dyDescent="0.25">
      <c r="A48" t="str">
        <f t="shared" si="1"/>
        <v>13077_2275050011</v>
      </c>
      <c r="B48" s="1" t="s">
        <v>64</v>
      </c>
      <c r="C48" s="1" t="s">
        <v>65</v>
      </c>
      <c r="D48" s="1" t="s">
        <v>39</v>
      </c>
      <c r="E48" s="1">
        <v>262</v>
      </c>
      <c r="F48" s="1">
        <v>2.717391304347826E-3</v>
      </c>
      <c r="I48" s="76" t="s">
        <v>295</v>
      </c>
      <c r="J48" s="76" t="s">
        <v>62</v>
      </c>
      <c r="K48" s="76" t="s">
        <v>63</v>
      </c>
      <c r="L48" s="76" t="s">
        <v>41</v>
      </c>
      <c r="M48" s="76" t="s">
        <v>255</v>
      </c>
      <c r="N48" s="76">
        <v>8.6826347305399995E-2</v>
      </c>
      <c r="O48" s="76" t="s">
        <v>246</v>
      </c>
      <c r="P48" s="76">
        <v>0.14285714285699999</v>
      </c>
      <c r="Q48" s="76">
        <v>2.8008499130774199E-3</v>
      </c>
      <c r="U48" s="1"/>
      <c r="Z48" s="79"/>
    </row>
    <row r="49" spans="1:26" x14ac:dyDescent="0.25">
      <c r="A49" t="str">
        <f t="shared" si="1"/>
        <v>13077_2275050012</v>
      </c>
      <c r="B49" s="1" t="s">
        <v>64</v>
      </c>
      <c r="C49" s="1" t="s">
        <v>65</v>
      </c>
      <c r="D49" s="1" t="s">
        <v>40</v>
      </c>
      <c r="E49" s="1">
        <v>262</v>
      </c>
      <c r="F49" s="1">
        <v>2.717391304347826E-3</v>
      </c>
      <c r="I49" s="76" t="s">
        <v>296</v>
      </c>
      <c r="J49" s="76" t="s">
        <v>62</v>
      </c>
      <c r="K49" s="76" t="s">
        <v>63</v>
      </c>
      <c r="L49" s="76" t="s">
        <v>42</v>
      </c>
      <c r="M49" s="76" t="s">
        <v>255</v>
      </c>
      <c r="N49" s="76">
        <v>8.6826347305399995E-2</v>
      </c>
      <c r="O49" s="76" t="s">
        <v>246</v>
      </c>
      <c r="P49" s="76">
        <v>0.14285714285699999</v>
      </c>
      <c r="Q49" s="76">
        <v>2.8008499130774199E-3</v>
      </c>
      <c r="U49" s="1"/>
      <c r="Z49" s="79"/>
    </row>
    <row r="50" spans="1:26" x14ac:dyDescent="0.25">
      <c r="A50" t="str">
        <f t="shared" si="1"/>
        <v>13077_2285002006</v>
      </c>
      <c r="B50" s="1" t="s">
        <v>64</v>
      </c>
      <c r="C50" s="1" t="s">
        <v>65</v>
      </c>
      <c r="D50" s="1" t="s">
        <v>28</v>
      </c>
      <c r="E50" s="1">
        <v>262</v>
      </c>
      <c r="F50" s="1">
        <v>2.717391304347826E-3</v>
      </c>
      <c r="I50" s="76" t="s">
        <v>297</v>
      </c>
      <c r="J50" s="76" t="s">
        <v>62</v>
      </c>
      <c r="K50" s="76" t="s">
        <v>63</v>
      </c>
      <c r="L50" s="76" t="s">
        <v>22</v>
      </c>
      <c r="M50" s="76" t="s">
        <v>255</v>
      </c>
      <c r="N50" s="76">
        <v>8.6826347305399995E-2</v>
      </c>
      <c r="O50" s="76" t="s">
        <v>246</v>
      </c>
      <c r="P50" s="76">
        <v>0.14285714285699999</v>
      </c>
      <c r="Q50" s="76">
        <v>2.8008499130774199E-3</v>
      </c>
      <c r="U50" s="1"/>
      <c r="Z50" s="79"/>
    </row>
    <row r="51" spans="1:26" x14ac:dyDescent="0.25">
      <c r="A51" t="str">
        <f t="shared" si="1"/>
        <v>13089_2265008005</v>
      </c>
      <c r="B51" s="1" t="s">
        <v>66</v>
      </c>
      <c r="C51" s="1" t="s">
        <v>67</v>
      </c>
      <c r="D51" s="1" t="s">
        <v>16</v>
      </c>
      <c r="E51" s="1">
        <v>22</v>
      </c>
      <c r="F51" s="1">
        <v>3.7425149700598802E-3</v>
      </c>
      <c r="I51" s="76" t="s">
        <v>298</v>
      </c>
      <c r="J51" s="76" t="s">
        <v>62</v>
      </c>
      <c r="K51" s="76" t="s">
        <v>63</v>
      </c>
      <c r="L51" s="76" t="s">
        <v>28</v>
      </c>
      <c r="M51" s="76" t="s">
        <v>245</v>
      </c>
      <c r="N51" s="76">
        <v>8.3333333333299994E-2</v>
      </c>
      <c r="O51" s="76" t="s">
        <v>246</v>
      </c>
      <c r="P51" s="76">
        <v>0.14285714285699999</v>
      </c>
      <c r="Q51" s="76">
        <v>2.68817204300968E-3</v>
      </c>
      <c r="U51" s="1"/>
      <c r="Z51" s="79"/>
    </row>
    <row r="52" spans="1:26" x14ac:dyDescent="0.25">
      <c r="A52" t="str">
        <f t="shared" si="1"/>
        <v>13089_2267008005</v>
      </c>
      <c r="B52" s="1" t="s">
        <v>66</v>
      </c>
      <c r="C52" s="1" t="s">
        <v>67</v>
      </c>
      <c r="D52" s="1" t="s">
        <v>37</v>
      </c>
      <c r="E52" s="1">
        <v>262</v>
      </c>
      <c r="F52" s="1">
        <v>2.717391304347826E-3</v>
      </c>
      <c r="I52" s="76" t="s">
        <v>299</v>
      </c>
      <c r="J52" s="76" t="s">
        <v>62</v>
      </c>
      <c r="K52" s="76" t="s">
        <v>63</v>
      </c>
      <c r="L52" s="76" t="s">
        <v>30</v>
      </c>
      <c r="M52" s="76" t="s">
        <v>245</v>
      </c>
      <c r="N52" s="76">
        <v>8.3333333333299994E-2</v>
      </c>
      <c r="O52" s="76" t="s">
        <v>246</v>
      </c>
      <c r="P52" s="76">
        <v>0.14285714285699999</v>
      </c>
      <c r="Q52" s="76">
        <v>2.68817204300968E-3</v>
      </c>
      <c r="U52" s="1"/>
      <c r="Z52" s="79"/>
    </row>
    <row r="53" spans="1:26" x14ac:dyDescent="0.25">
      <c r="A53" t="str">
        <f t="shared" si="1"/>
        <v>13089_2268008005</v>
      </c>
      <c r="B53" s="1" t="s">
        <v>66</v>
      </c>
      <c r="C53" s="1" t="s">
        <v>67</v>
      </c>
      <c r="D53" s="1" t="s">
        <v>38</v>
      </c>
      <c r="E53" s="1">
        <v>262</v>
      </c>
      <c r="F53" s="1">
        <v>2.717391304347826E-3</v>
      </c>
      <c r="I53" s="76" t="s">
        <v>300</v>
      </c>
      <c r="J53" s="76" t="s">
        <v>62</v>
      </c>
      <c r="K53" s="76" t="s">
        <v>63</v>
      </c>
      <c r="L53" s="76" t="s">
        <v>34</v>
      </c>
      <c r="M53" s="76" t="s">
        <v>245</v>
      </c>
      <c r="N53" s="76">
        <v>8.3333333333299994E-2</v>
      </c>
      <c r="O53" s="76" t="s">
        <v>246</v>
      </c>
      <c r="P53" s="76">
        <v>0.14285714285699999</v>
      </c>
      <c r="Q53" s="76">
        <v>2.68817204300968E-3</v>
      </c>
      <c r="U53" s="1"/>
      <c r="Z53" s="79"/>
    </row>
    <row r="54" spans="1:26" x14ac:dyDescent="0.25">
      <c r="A54" t="str">
        <f t="shared" si="1"/>
        <v>13089_2270008005</v>
      </c>
      <c r="B54" s="1" t="s">
        <v>66</v>
      </c>
      <c r="C54" s="1" t="s">
        <v>67</v>
      </c>
      <c r="D54" s="1" t="s">
        <v>17</v>
      </c>
      <c r="E54" s="1">
        <v>21</v>
      </c>
      <c r="F54" s="1">
        <v>3.7537537537537537E-3</v>
      </c>
      <c r="I54" s="76" t="s">
        <v>301</v>
      </c>
      <c r="J54" s="76" t="s">
        <v>64</v>
      </c>
      <c r="K54" s="76" t="s">
        <v>65</v>
      </c>
      <c r="L54" s="76" t="s">
        <v>39</v>
      </c>
      <c r="M54" s="76" t="s">
        <v>245</v>
      </c>
      <c r="N54" s="76">
        <v>8.3333333333299994E-2</v>
      </c>
      <c r="O54" s="76" t="s">
        <v>246</v>
      </c>
      <c r="P54" s="76">
        <v>0.14285714285699999</v>
      </c>
      <c r="Q54" s="76">
        <v>2.68817204300968E-3</v>
      </c>
      <c r="U54" s="1"/>
      <c r="Z54" s="79"/>
    </row>
    <row r="55" spans="1:26" x14ac:dyDescent="0.25">
      <c r="A55" t="str">
        <f t="shared" si="1"/>
        <v>13089_2275001000</v>
      </c>
      <c r="B55" s="1" t="s">
        <v>66</v>
      </c>
      <c r="C55" s="1" t="s">
        <v>67</v>
      </c>
      <c r="D55" s="1" t="s">
        <v>18</v>
      </c>
      <c r="E55" s="1">
        <v>262</v>
      </c>
      <c r="F55" s="1">
        <v>2.717391304347826E-3</v>
      </c>
      <c r="I55" s="76" t="s">
        <v>302</v>
      </c>
      <c r="J55" s="76" t="s">
        <v>64</v>
      </c>
      <c r="K55" s="76" t="s">
        <v>65</v>
      </c>
      <c r="L55" s="76" t="s">
        <v>40</v>
      </c>
      <c r="M55" s="76" t="s">
        <v>245</v>
      </c>
      <c r="N55" s="76">
        <v>8.3333333333299994E-2</v>
      </c>
      <c r="O55" s="76" t="s">
        <v>246</v>
      </c>
      <c r="P55" s="76">
        <v>0.14285714285699999</v>
      </c>
      <c r="Q55" s="76">
        <v>2.68817204300968E-3</v>
      </c>
      <c r="U55" s="1"/>
      <c r="Z55" s="79"/>
    </row>
    <row r="56" spans="1:26" x14ac:dyDescent="0.25">
      <c r="A56" t="str">
        <f t="shared" si="1"/>
        <v>13089_2275020000</v>
      </c>
      <c r="B56" s="1" t="s">
        <v>66</v>
      </c>
      <c r="C56" s="1" t="s">
        <v>67</v>
      </c>
      <c r="D56" s="1" t="s">
        <v>19</v>
      </c>
      <c r="E56" s="1">
        <v>246</v>
      </c>
      <c r="F56" s="1">
        <v>2.8312939338713877E-3</v>
      </c>
      <c r="I56" s="76" t="s">
        <v>303</v>
      </c>
      <c r="J56" s="76" t="s">
        <v>64</v>
      </c>
      <c r="K56" s="76" t="s">
        <v>65</v>
      </c>
      <c r="L56" s="76" t="s">
        <v>28</v>
      </c>
      <c r="M56" s="76" t="s">
        <v>245</v>
      </c>
      <c r="N56" s="76">
        <v>8.3333333333299994E-2</v>
      </c>
      <c r="O56" s="76" t="s">
        <v>246</v>
      </c>
      <c r="P56" s="76">
        <v>0.14285714285699999</v>
      </c>
      <c r="Q56" s="76">
        <v>2.68817204300968E-3</v>
      </c>
      <c r="U56" s="1"/>
      <c r="Z56" s="79"/>
    </row>
    <row r="57" spans="1:26" x14ac:dyDescent="0.25">
      <c r="A57" t="str">
        <f t="shared" si="1"/>
        <v>13089_2275050011</v>
      </c>
      <c r="B57" s="1" t="s">
        <v>66</v>
      </c>
      <c r="C57" s="1" t="s">
        <v>67</v>
      </c>
      <c r="D57" s="1" t="s">
        <v>39</v>
      </c>
      <c r="E57" s="1">
        <v>262</v>
      </c>
      <c r="F57" s="1">
        <v>2.717391304347826E-3</v>
      </c>
      <c r="I57" s="76" t="s">
        <v>304</v>
      </c>
      <c r="J57" s="76" t="s">
        <v>64</v>
      </c>
      <c r="K57" s="76" t="s">
        <v>65</v>
      </c>
      <c r="L57" s="76" t="s">
        <v>34</v>
      </c>
      <c r="M57" s="76" t="s">
        <v>245</v>
      </c>
      <c r="N57" s="76">
        <v>8.3333333333299994E-2</v>
      </c>
      <c r="O57" s="76" t="s">
        <v>246</v>
      </c>
      <c r="P57" s="76">
        <v>0.14285714285699999</v>
      </c>
      <c r="Q57" s="76">
        <v>2.68817204300968E-3</v>
      </c>
      <c r="U57" s="1"/>
      <c r="Z57" s="79"/>
    </row>
    <row r="58" spans="1:26" x14ac:dyDescent="0.25">
      <c r="A58" t="str">
        <f t="shared" si="1"/>
        <v>13089_2275050012</v>
      </c>
      <c r="B58" s="1" t="s">
        <v>66</v>
      </c>
      <c r="C58" s="1" t="s">
        <v>67</v>
      </c>
      <c r="D58" s="1" t="s">
        <v>40</v>
      </c>
      <c r="E58" s="1">
        <v>262</v>
      </c>
      <c r="F58" s="1">
        <v>2.717391304347826E-3</v>
      </c>
      <c r="I58" s="76" t="s">
        <v>305</v>
      </c>
      <c r="J58" s="76" t="s">
        <v>66</v>
      </c>
      <c r="K58" s="76" t="s">
        <v>67</v>
      </c>
      <c r="L58" s="76" t="s">
        <v>16</v>
      </c>
      <c r="M58" s="76" t="s">
        <v>272</v>
      </c>
      <c r="N58" s="76">
        <v>0.114770459082</v>
      </c>
      <c r="O58" s="76" t="s">
        <v>246</v>
      </c>
      <c r="P58" s="76">
        <v>0.14285714285699999</v>
      </c>
      <c r="Q58" s="76">
        <v>3.7022728736128998E-3</v>
      </c>
      <c r="U58" s="1"/>
      <c r="Z58" s="79"/>
    </row>
    <row r="59" spans="1:26" x14ac:dyDescent="0.25">
      <c r="A59" t="str">
        <f t="shared" si="1"/>
        <v>13089_2275060011</v>
      </c>
      <c r="B59" s="1" t="s">
        <v>66</v>
      </c>
      <c r="C59" s="1" t="s">
        <v>67</v>
      </c>
      <c r="D59" s="1" t="s">
        <v>41</v>
      </c>
      <c r="E59" s="1">
        <v>246</v>
      </c>
      <c r="F59" s="1">
        <v>2.8312939338713877E-3</v>
      </c>
      <c r="I59" s="76" t="s">
        <v>306</v>
      </c>
      <c r="J59" s="76" t="s">
        <v>66</v>
      </c>
      <c r="K59" s="76" t="s">
        <v>67</v>
      </c>
      <c r="L59" s="76" t="s">
        <v>37</v>
      </c>
      <c r="M59" s="76" t="s">
        <v>245</v>
      </c>
      <c r="N59" s="76">
        <v>8.3333333333299994E-2</v>
      </c>
      <c r="O59" s="76" t="s">
        <v>246</v>
      </c>
      <c r="P59" s="76">
        <v>0.14285714285699999</v>
      </c>
      <c r="Q59" s="76">
        <v>2.68817204300968E-3</v>
      </c>
      <c r="U59" s="1"/>
      <c r="Z59" s="79"/>
    </row>
    <row r="60" spans="1:26" x14ac:dyDescent="0.25">
      <c r="A60" t="str">
        <f t="shared" si="1"/>
        <v>13089_2275060012</v>
      </c>
      <c r="B60" s="1" t="s">
        <v>66</v>
      </c>
      <c r="C60" s="1" t="s">
        <v>67</v>
      </c>
      <c r="D60" s="1" t="s">
        <v>42</v>
      </c>
      <c r="E60" s="1">
        <v>246</v>
      </c>
      <c r="F60" s="1">
        <v>2.8312939338713877E-3</v>
      </c>
      <c r="I60" s="76" t="s">
        <v>307</v>
      </c>
      <c r="J60" s="76" t="s">
        <v>66</v>
      </c>
      <c r="K60" s="76" t="s">
        <v>67</v>
      </c>
      <c r="L60" s="76" t="s">
        <v>38</v>
      </c>
      <c r="M60" s="76" t="s">
        <v>245</v>
      </c>
      <c r="N60" s="76">
        <v>8.3333333333299994E-2</v>
      </c>
      <c r="O60" s="76" t="s">
        <v>246</v>
      </c>
      <c r="P60" s="76">
        <v>0.14285714285699999</v>
      </c>
      <c r="Q60" s="76">
        <v>2.68817204300968E-3</v>
      </c>
      <c r="U60" s="1"/>
      <c r="Z60" s="79"/>
    </row>
    <row r="61" spans="1:26" x14ac:dyDescent="0.25">
      <c r="A61" t="str">
        <f t="shared" si="1"/>
        <v>13089_2275070000</v>
      </c>
      <c r="B61" s="1" t="s">
        <v>66</v>
      </c>
      <c r="C61" s="1" t="s">
        <v>67</v>
      </c>
      <c r="D61" s="1" t="s">
        <v>22</v>
      </c>
      <c r="E61" s="1">
        <v>246</v>
      </c>
      <c r="F61" s="1">
        <v>2.8312939338713877E-3</v>
      </c>
      <c r="I61" s="76" t="s">
        <v>308</v>
      </c>
      <c r="J61" s="76" t="s">
        <v>66</v>
      </c>
      <c r="K61" s="76" t="s">
        <v>67</v>
      </c>
      <c r="L61" s="76" t="s">
        <v>17</v>
      </c>
      <c r="M61" s="76" t="s">
        <v>276</v>
      </c>
      <c r="N61" s="76">
        <v>0.115115115115</v>
      </c>
      <c r="O61" s="76" t="s">
        <v>246</v>
      </c>
      <c r="P61" s="76">
        <v>0.14285714285699999</v>
      </c>
      <c r="Q61" s="76">
        <v>3.7133908101612901E-3</v>
      </c>
      <c r="U61" s="1"/>
      <c r="Z61" s="79"/>
    </row>
    <row r="62" spans="1:26" x14ac:dyDescent="0.25">
      <c r="A62" t="str">
        <f t="shared" si="1"/>
        <v>13089_2285002006</v>
      </c>
      <c r="B62" s="1" t="s">
        <v>66</v>
      </c>
      <c r="C62" s="1" t="s">
        <v>67</v>
      </c>
      <c r="D62" s="1" t="s">
        <v>28</v>
      </c>
      <c r="E62" s="1">
        <v>262</v>
      </c>
      <c r="F62" s="1">
        <v>2.717391304347826E-3</v>
      </c>
      <c r="I62" s="76" t="s">
        <v>309</v>
      </c>
      <c r="J62" s="76" t="s">
        <v>66</v>
      </c>
      <c r="K62" s="76" t="s">
        <v>67</v>
      </c>
      <c r="L62" s="76" t="s">
        <v>18</v>
      </c>
      <c r="M62" s="76" t="s">
        <v>245</v>
      </c>
      <c r="N62" s="76">
        <v>8.3333333333299994E-2</v>
      </c>
      <c r="O62" s="76" t="s">
        <v>246</v>
      </c>
      <c r="P62" s="76">
        <v>0.14285714285699999</v>
      </c>
      <c r="Q62" s="76">
        <v>2.68817204300968E-3</v>
      </c>
      <c r="U62" s="1"/>
      <c r="Z62" s="79"/>
    </row>
    <row r="63" spans="1:26" x14ac:dyDescent="0.25">
      <c r="A63" t="str">
        <f t="shared" si="1"/>
        <v>13089_2285002007</v>
      </c>
      <c r="B63" s="1" t="s">
        <v>66</v>
      </c>
      <c r="C63" s="1" t="s">
        <v>67</v>
      </c>
      <c r="D63" s="1" t="s">
        <v>30</v>
      </c>
      <c r="E63" s="1">
        <v>262</v>
      </c>
      <c r="F63" s="1">
        <v>2.717391304347826E-3</v>
      </c>
      <c r="I63" s="76" t="s">
        <v>310</v>
      </c>
      <c r="J63" s="76" t="s">
        <v>66</v>
      </c>
      <c r="K63" s="76" t="s">
        <v>67</v>
      </c>
      <c r="L63" s="76" t="s">
        <v>19</v>
      </c>
      <c r="M63" s="76" t="s">
        <v>255</v>
      </c>
      <c r="N63" s="76">
        <v>8.6826347305399995E-2</v>
      </c>
      <c r="O63" s="76" t="s">
        <v>246</v>
      </c>
      <c r="P63" s="76">
        <v>0.14285714285699999</v>
      </c>
      <c r="Q63" s="76">
        <v>2.8008499130774199E-3</v>
      </c>
      <c r="U63" s="1"/>
      <c r="Z63" s="79"/>
    </row>
    <row r="64" spans="1:26" x14ac:dyDescent="0.25">
      <c r="A64" t="str">
        <f t="shared" si="1"/>
        <v>13097_2275050011</v>
      </c>
      <c r="B64" s="1" t="s">
        <v>68</v>
      </c>
      <c r="C64" s="1" t="s">
        <v>69</v>
      </c>
      <c r="D64" s="1" t="s">
        <v>39</v>
      </c>
      <c r="E64" s="1">
        <v>262</v>
      </c>
      <c r="F64" s="1">
        <v>2.717391304347826E-3</v>
      </c>
      <c r="I64" s="76" t="s">
        <v>311</v>
      </c>
      <c r="J64" s="76" t="s">
        <v>66</v>
      </c>
      <c r="K64" s="76" t="s">
        <v>67</v>
      </c>
      <c r="L64" s="76" t="s">
        <v>39</v>
      </c>
      <c r="M64" s="76" t="s">
        <v>245</v>
      </c>
      <c r="N64" s="76">
        <v>8.3333333333299994E-2</v>
      </c>
      <c r="O64" s="76" t="s">
        <v>246</v>
      </c>
      <c r="P64" s="76">
        <v>0.14285714285699999</v>
      </c>
      <c r="Q64" s="76">
        <v>2.68817204300968E-3</v>
      </c>
      <c r="U64" s="1"/>
      <c r="Z64" s="79"/>
    </row>
    <row r="65" spans="1:26" x14ac:dyDescent="0.25">
      <c r="A65" t="str">
        <f t="shared" si="1"/>
        <v>13097_2275050012</v>
      </c>
      <c r="B65" s="1" t="s">
        <v>68</v>
      </c>
      <c r="C65" s="1" t="s">
        <v>69</v>
      </c>
      <c r="D65" s="1" t="s">
        <v>40</v>
      </c>
      <c r="E65" s="1">
        <v>262</v>
      </c>
      <c r="F65" s="1">
        <v>2.717391304347826E-3</v>
      </c>
      <c r="I65" s="76" t="s">
        <v>312</v>
      </c>
      <c r="J65" s="76" t="s">
        <v>66</v>
      </c>
      <c r="K65" s="76" t="s">
        <v>67</v>
      </c>
      <c r="L65" s="76" t="s">
        <v>40</v>
      </c>
      <c r="M65" s="76" t="s">
        <v>245</v>
      </c>
      <c r="N65" s="76">
        <v>8.3333333333299994E-2</v>
      </c>
      <c r="O65" s="76" t="s">
        <v>246</v>
      </c>
      <c r="P65" s="76">
        <v>0.14285714285699999</v>
      </c>
      <c r="Q65" s="76">
        <v>2.68817204300968E-3</v>
      </c>
      <c r="U65" s="1"/>
      <c r="Z65" s="79"/>
    </row>
    <row r="66" spans="1:26" x14ac:dyDescent="0.25">
      <c r="A66" t="str">
        <f t="shared" ref="A66:A97" si="2">B66&amp;"_"&amp;D66</f>
        <v>13097_2285002006</v>
      </c>
      <c r="B66" s="1" t="s">
        <v>68</v>
      </c>
      <c r="C66" s="1" t="s">
        <v>69</v>
      </c>
      <c r="D66" s="1" t="s">
        <v>28</v>
      </c>
      <c r="E66" s="1">
        <v>262</v>
      </c>
      <c r="F66" s="1">
        <v>2.717391304347826E-3</v>
      </c>
      <c r="I66" s="76" t="s">
        <v>313</v>
      </c>
      <c r="J66" s="76" t="s">
        <v>66</v>
      </c>
      <c r="K66" s="76" t="s">
        <v>67</v>
      </c>
      <c r="L66" s="76" t="s">
        <v>41</v>
      </c>
      <c r="M66" s="76" t="s">
        <v>255</v>
      </c>
      <c r="N66" s="76">
        <v>8.6826347305399995E-2</v>
      </c>
      <c r="O66" s="76" t="s">
        <v>246</v>
      </c>
      <c r="P66" s="76">
        <v>0.14285714285699999</v>
      </c>
      <c r="Q66" s="76">
        <v>2.8008499130774199E-3</v>
      </c>
      <c r="U66" s="1"/>
      <c r="Z66" s="79"/>
    </row>
    <row r="67" spans="1:26" x14ac:dyDescent="0.25">
      <c r="A67" t="str">
        <f t="shared" si="2"/>
        <v>13113_2275001000</v>
      </c>
      <c r="B67" s="1" t="s">
        <v>70</v>
      </c>
      <c r="C67" s="1" t="s">
        <v>71</v>
      </c>
      <c r="D67" s="1" t="s">
        <v>18</v>
      </c>
      <c r="E67" s="1">
        <v>262</v>
      </c>
      <c r="F67" s="1">
        <v>2.717391304347826E-3</v>
      </c>
      <c r="I67" s="76" t="s">
        <v>314</v>
      </c>
      <c r="J67" s="76" t="s">
        <v>66</v>
      </c>
      <c r="K67" s="76" t="s">
        <v>67</v>
      </c>
      <c r="L67" s="76" t="s">
        <v>42</v>
      </c>
      <c r="M67" s="76" t="s">
        <v>255</v>
      </c>
      <c r="N67" s="76">
        <v>8.6826347305399995E-2</v>
      </c>
      <c r="O67" s="76" t="s">
        <v>246</v>
      </c>
      <c r="P67" s="76">
        <v>0.14285714285699999</v>
      </c>
      <c r="Q67" s="76">
        <v>2.8008499130774199E-3</v>
      </c>
      <c r="U67" s="1"/>
      <c r="Z67" s="79"/>
    </row>
    <row r="68" spans="1:26" x14ac:dyDescent="0.25">
      <c r="A68" t="str">
        <f t="shared" si="2"/>
        <v>13113_2275050011</v>
      </c>
      <c r="B68" s="1" t="s">
        <v>70</v>
      </c>
      <c r="C68" s="1" t="s">
        <v>71</v>
      </c>
      <c r="D68" s="1" t="s">
        <v>39</v>
      </c>
      <c r="E68" s="1">
        <v>262</v>
      </c>
      <c r="F68" s="1">
        <v>2.717391304347826E-3</v>
      </c>
      <c r="I68" s="76" t="s">
        <v>315</v>
      </c>
      <c r="J68" s="76" t="s">
        <v>66</v>
      </c>
      <c r="K68" s="76" t="s">
        <v>67</v>
      </c>
      <c r="L68" s="76" t="s">
        <v>22</v>
      </c>
      <c r="M68" s="76" t="s">
        <v>255</v>
      </c>
      <c r="N68" s="76">
        <v>8.6826347305399995E-2</v>
      </c>
      <c r="O68" s="76" t="s">
        <v>246</v>
      </c>
      <c r="P68" s="76">
        <v>0.14285714285699999</v>
      </c>
      <c r="Q68" s="76">
        <v>2.8008499130774199E-3</v>
      </c>
      <c r="U68" s="1"/>
      <c r="Z68" s="79"/>
    </row>
    <row r="69" spans="1:26" x14ac:dyDescent="0.25">
      <c r="A69" t="str">
        <f t="shared" si="2"/>
        <v>13113_2275050012</v>
      </c>
      <c r="B69" s="1" t="s">
        <v>70</v>
      </c>
      <c r="C69" s="1" t="s">
        <v>71</v>
      </c>
      <c r="D69" s="1" t="s">
        <v>40</v>
      </c>
      <c r="E69" s="1">
        <v>262</v>
      </c>
      <c r="F69" s="1">
        <v>2.717391304347826E-3</v>
      </c>
      <c r="I69" s="76" t="s">
        <v>316</v>
      </c>
      <c r="J69" s="76" t="s">
        <v>66</v>
      </c>
      <c r="K69" s="76" t="s">
        <v>67</v>
      </c>
      <c r="L69" s="76" t="s">
        <v>28</v>
      </c>
      <c r="M69" s="76" t="s">
        <v>245</v>
      </c>
      <c r="N69" s="76">
        <v>8.3333333333299994E-2</v>
      </c>
      <c r="O69" s="76" t="s">
        <v>246</v>
      </c>
      <c r="P69" s="76">
        <v>0.14285714285699999</v>
      </c>
      <c r="Q69" s="76">
        <v>2.68817204300968E-3</v>
      </c>
      <c r="U69" s="1"/>
      <c r="Z69" s="79"/>
    </row>
    <row r="70" spans="1:26" x14ac:dyDescent="0.25">
      <c r="A70" t="str">
        <f t="shared" si="2"/>
        <v>13113_2285002006</v>
      </c>
      <c r="B70" s="1" t="s">
        <v>70</v>
      </c>
      <c r="C70" s="1" t="s">
        <v>71</v>
      </c>
      <c r="D70" s="1" t="s">
        <v>28</v>
      </c>
      <c r="E70" s="1">
        <v>262</v>
      </c>
      <c r="F70" s="1">
        <v>2.717391304347826E-3</v>
      </c>
      <c r="I70" s="76" t="s">
        <v>317</v>
      </c>
      <c r="J70" s="76" t="s">
        <v>66</v>
      </c>
      <c r="K70" s="76" t="s">
        <v>67</v>
      </c>
      <c r="L70" s="76" t="s">
        <v>30</v>
      </c>
      <c r="M70" s="76" t="s">
        <v>245</v>
      </c>
      <c r="N70" s="76">
        <v>8.3333333333299994E-2</v>
      </c>
      <c r="O70" s="76" t="s">
        <v>246</v>
      </c>
      <c r="P70" s="76">
        <v>0.14285714285699999</v>
      </c>
      <c r="Q70" s="76">
        <v>2.68817204300968E-3</v>
      </c>
      <c r="U70" s="1"/>
      <c r="Z70" s="79"/>
    </row>
    <row r="71" spans="1:26" x14ac:dyDescent="0.25">
      <c r="A71" t="str">
        <f t="shared" si="2"/>
        <v>13117_2275050011</v>
      </c>
      <c r="B71" s="1" t="s">
        <v>95</v>
      </c>
      <c r="C71" s="1" t="s">
        <v>96</v>
      </c>
      <c r="D71" s="1" t="s">
        <v>39</v>
      </c>
      <c r="E71" s="1">
        <v>262</v>
      </c>
      <c r="F71" s="1">
        <v>2.717391304347826E-3</v>
      </c>
      <c r="I71" s="76" t="s">
        <v>318</v>
      </c>
      <c r="J71" s="76" t="s">
        <v>66</v>
      </c>
      <c r="K71" s="76" t="s">
        <v>194</v>
      </c>
      <c r="L71" s="76" t="s">
        <v>34</v>
      </c>
      <c r="M71" s="76" t="s">
        <v>245</v>
      </c>
      <c r="N71" s="76">
        <v>8.3333333333299994E-2</v>
      </c>
      <c r="O71" s="76" t="s">
        <v>246</v>
      </c>
      <c r="P71" s="76">
        <v>0.14285714285699999</v>
      </c>
      <c r="Q71" s="76">
        <v>2.68817204300968E-3</v>
      </c>
      <c r="U71" s="1"/>
      <c r="Z71" s="79"/>
    </row>
    <row r="72" spans="1:26" x14ac:dyDescent="0.25">
      <c r="A72" t="str">
        <f t="shared" si="2"/>
        <v>13117_2275050012</v>
      </c>
      <c r="B72" s="1" t="s">
        <v>95</v>
      </c>
      <c r="C72" s="1" t="s">
        <v>96</v>
      </c>
      <c r="D72" s="1" t="s">
        <v>40</v>
      </c>
      <c r="E72" s="1">
        <v>262</v>
      </c>
      <c r="F72" s="1">
        <v>2.717391304347826E-3</v>
      </c>
      <c r="I72" s="76" t="s">
        <v>319</v>
      </c>
      <c r="J72" s="76" t="s">
        <v>68</v>
      </c>
      <c r="K72" s="76" t="s">
        <v>69</v>
      </c>
      <c r="L72" s="76" t="s">
        <v>39</v>
      </c>
      <c r="M72" s="76" t="s">
        <v>245</v>
      </c>
      <c r="N72" s="76">
        <v>8.3333333333299994E-2</v>
      </c>
      <c r="O72" s="76" t="s">
        <v>246</v>
      </c>
      <c r="P72" s="76">
        <v>0.14285714285699999</v>
      </c>
      <c r="Q72" s="76">
        <v>2.68817204300968E-3</v>
      </c>
      <c r="U72" s="1"/>
      <c r="Z72" s="79"/>
    </row>
    <row r="73" spans="1:26" x14ac:dyDescent="0.25">
      <c r="A73" t="str">
        <f t="shared" si="2"/>
        <v>13121_2265008005</v>
      </c>
      <c r="B73" s="1" t="s">
        <v>72</v>
      </c>
      <c r="C73" s="1" t="s">
        <v>73</v>
      </c>
      <c r="D73" s="1" t="s">
        <v>16</v>
      </c>
      <c r="E73" s="1">
        <v>22</v>
      </c>
      <c r="F73" s="1">
        <v>3.7425149700598802E-3</v>
      </c>
      <c r="I73" s="76" t="s">
        <v>320</v>
      </c>
      <c r="J73" s="76" t="s">
        <v>68</v>
      </c>
      <c r="K73" s="76" t="s">
        <v>69</v>
      </c>
      <c r="L73" s="76" t="s">
        <v>40</v>
      </c>
      <c r="M73" s="76" t="s">
        <v>245</v>
      </c>
      <c r="N73" s="76">
        <v>8.3333333333299994E-2</v>
      </c>
      <c r="O73" s="76" t="s">
        <v>246</v>
      </c>
      <c r="P73" s="76">
        <v>0.14285714285699999</v>
      </c>
      <c r="Q73" s="76">
        <v>2.68817204300968E-3</v>
      </c>
      <c r="U73" s="1"/>
      <c r="Z73" s="79"/>
    </row>
    <row r="74" spans="1:26" x14ac:dyDescent="0.25">
      <c r="A74" t="str">
        <f t="shared" si="2"/>
        <v>13121_2267008005</v>
      </c>
      <c r="B74" s="1" t="s">
        <v>72</v>
      </c>
      <c r="C74" s="1" t="s">
        <v>73</v>
      </c>
      <c r="D74" s="1" t="s">
        <v>37</v>
      </c>
      <c r="E74" s="1">
        <v>262</v>
      </c>
      <c r="F74" s="1">
        <v>2.717391304347826E-3</v>
      </c>
      <c r="I74" s="76" t="s">
        <v>321</v>
      </c>
      <c r="J74" s="76" t="s">
        <v>68</v>
      </c>
      <c r="K74" s="76" t="s">
        <v>69</v>
      </c>
      <c r="L74" s="76" t="s">
        <v>28</v>
      </c>
      <c r="M74" s="76" t="s">
        <v>245</v>
      </c>
      <c r="N74" s="76">
        <v>8.3333333333299994E-2</v>
      </c>
      <c r="O74" s="76" t="s">
        <v>246</v>
      </c>
      <c r="P74" s="76">
        <v>0.14285714285699999</v>
      </c>
      <c r="Q74" s="76">
        <v>2.68817204300968E-3</v>
      </c>
      <c r="U74" s="1"/>
      <c r="Z74" s="79"/>
    </row>
    <row r="75" spans="1:26" x14ac:dyDescent="0.25">
      <c r="A75" t="str">
        <f t="shared" si="2"/>
        <v>13121_2268008005</v>
      </c>
      <c r="B75" s="1" t="s">
        <v>72</v>
      </c>
      <c r="C75" s="1" t="s">
        <v>73</v>
      </c>
      <c r="D75" s="1" t="s">
        <v>38</v>
      </c>
      <c r="E75" s="1">
        <v>262</v>
      </c>
      <c r="F75" s="1">
        <v>2.717391304347826E-3</v>
      </c>
      <c r="I75" s="76" t="s">
        <v>322</v>
      </c>
      <c r="J75" s="76" t="s">
        <v>68</v>
      </c>
      <c r="K75" s="76" t="s">
        <v>69</v>
      </c>
      <c r="L75" s="76" t="s">
        <v>34</v>
      </c>
      <c r="M75" s="76" t="s">
        <v>245</v>
      </c>
      <c r="N75" s="76">
        <v>8.3333333333299994E-2</v>
      </c>
      <c r="O75" s="76" t="s">
        <v>246</v>
      </c>
      <c r="P75" s="76">
        <v>0.14285714285699999</v>
      </c>
      <c r="Q75" s="76">
        <v>2.68817204300968E-3</v>
      </c>
      <c r="U75" s="1"/>
      <c r="Z75" s="79"/>
    </row>
    <row r="76" spans="1:26" x14ac:dyDescent="0.25">
      <c r="A76" t="str">
        <f t="shared" si="2"/>
        <v>13121_2270008005</v>
      </c>
      <c r="B76" s="1" t="s">
        <v>72</v>
      </c>
      <c r="C76" s="1" t="s">
        <v>73</v>
      </c>
      <c r="D76" s="1" t="s">
        <v>17</v>
      </c>
      <c r="E76" s="1">
        <v>21</v>
      </c>
      <c r="F76" s="1">
        <v>3.7537537537537537E-3</v>
      </c>
      <c r="I76" s="76" t="s">
        <v>401</v>
      </c>
      <c r="J76" s="76" t="s">
        <v>70</v>
      </c>
      <c r="K76" s="76" t="s">
        <v>71</v>
      </c>
      <c r="L76" s="76" t="s">
        <v>16</v>
      </c>
      <c r="M76" s="76" t="s">
        <v>272</v>
      </c>
      <c r="N76" s="76">
        <v>0.114770459082</v>
      </c>
      <c r="O76" s="76" t="s">
        <v>246</v>
      </c>
      <c r="P76" s="76">
        <v>0.14285714285699999</v>
      </c>
      <c r="Q76" s="76">
        <v>3.7022728736128998E-3</v>
      </c>
      <c r="U76" s="1"/>
      <c r="Z76" s="79"/>
    </row>
    <row r="77" spans="1:26" x14ac:dyDescent="0.25">
      <c r="A77" t="str">
        <f t="shared" si="2"/>
        <v>13121_2275001000</v>
      </c>
      <c r="B77" s="1" t="s">
        <v>72</v>
      </c>
      <c r="C77" s="1" t="s">
        <v>73</v>
      </c>
      <c r="D77" s="1" t="s">
        <v>18</v>
      </c>
      <c r="E77" s="1">
        <v>262</v>
      </c>
      <c r="F77" s="1">
        <v>2.717391304347826E-3</v>
      </c>
      <c r="I77" s="76" t="s">
        <v>402</v>
      </c>
      <c r="J77" s="76" t="s">
        <v>70</v>
      </c>
      <c r="K77" s="76" t="s">
        <v>71</v>
      </c>
      <c r="L77" s="76" t="s">
        <v>37</v>
      </c>
      <c r="M77" s="76" t="s">
        <v>245</v>
      </c>
      <c r="N77" s="76">
        <v>8.3333333333299994E-2</v>
      </c>
      <c r="O77" s="76" t="s">
        <v>246</v>
      </c>
      <c r="P77" s="76">
        <v>0.14285714285699999</v>
      </c>
      <c r="Q77" s="76">
        <v>2.68817204300968E-3</v>
      </c>
      <c r="U77" s="1"/>
      <c r="Z77" s="79"/>
    </row>
    <row r="78" spans="1:26" x14ac:dyDescent="0.25">
      <c r="A78" t="str">
        <f t="shared" si="2"/>
        <v>13121_2275020000</v>
      </c>
      <c r="B78" s="1" t="s">
        <v>72</v>
      </c>
      <c r="C78" s="1" t="s">
        <v>73</v>
      </c>
      <c r="D78" s="1" t="s">
        <v>19</v>
      </c>
      <c r="E78" s="1">
        <v>246</v>
      </c>
      <c r="F78" s="1">
        <v>2.8312939338713877E-3</v>
      </c>
      <c r="I78" s="76" t="s">
        <v>403</v>
      </c>
      <c r="J78" s="76" t="s">
        <v>70</v>
      </c>
      <c r="K78" s="76" t="s">
        <v>71</v>
      </c>
      <c r="L78" s="76" t="s">
        <v>38</v>
      </c>
      <c r="M78" s="76" t="s">
        <v>245</v>
      </c>
      <c r="N78" s="76">
        <v>8.3333333333299994E-2</v>
      </c>
      <c r="O78" s="76" t="s">
        <v>246</v>
      </c>
      <c r="P78" s="76">
        <v>0.14285714285699999</v>
      </c>
      <c r="Q78" s="76">
        <v>2.68817204300968E-3</v>
      </c>
      <c r="U78" s="1"/>
      <c r="Z78" s="79"/>
    </row>
    <row r="79" spans="1:26" x14ac:dyDescent="0.25">
      <c r="A79" t="str">
        <f t="shared" si="2"/>
        <v>13121_2275050011</v>
      </c>
      <c r="B79" s="1" t="s">
        <v>72</v>
      </c>
      <c r="C79" s="1" t="s">
        <v>73</v>
      </c>
      <c r="D79" s="1" t="s">
        <v>39</v>
      </c>
      <c r="E79" s="1">
        <v>262</v>
      </c>
      <c r="F79" s="1">
        <v>2.717391304347826E-3</v>
      </c>
      <c r="I79" s="76" t="s">
        <v>404</v>
      </c>
      <c r="J79" s="76" t="s">
        <v>70</v>
      </c>
      <c r="K79" s="76" t="s">
        <v>71</v>
      </c>
      <c r="L79" s="76" t="s">
        <v>17</v>
      </c>
      <c r="M79" s="76" t="s">
        <v>276</v>
      </c>
      <c r="N79" s="76">
        <v>0.115115115115</v>
      </c>
      <c r="O79" s="76" t="s">
        <v>246</v>
      </c>
      <c r="P79" s="76">
        <v>0.14285714285699999</v>
      </c>
      <c r="Q79" s="76">
        <v>3.7133908101612901E-3</v>
      </c>
      <c r="U79" s="1"/>
      <c r="Z79" s="79"/>
    </row>
    <row r="80" spans="1:26" x14ac:dyDescent="0.25">
      <c r="A80" t="str">
        <f t="shared" si="2"/>
        <v>13121_2275050012</v>
      </c>
      <c r="B80" s="1" t="s">
        <v>72</v>
      </c>
      <c r="C80" s="1" t="s">
        <v>73</v>
      </c>
      <c r="D80" s="1" t="s">
        <v>40</v>
      </c>
      <c r="E80" s="1">
        <v>262</v>
      </c>
      <c r="F80" s="1">
        <v>2.717391304347826E-3</v>
      </c>
      <c r="I80" s="76" t="s">
        <v>323</v>
      </c>
      <c r="J80" s="76" t="s">
        <v>70</v>
      </c>
      <c r="K80" s="76" t="s">
        <v>71</v>
      </c>
      <c r="L80" s="76" t="s">
        <v>18</v>
      </c>
      <c r="M80" s="76" t="s">
        <v>245</v>
      </c>
      <c r="N80" s="76">
        <v>8.3333333333299994E-2</v>
      </c>
      <c r="O80" s="76" t="s">
        <v>246</v>
      </c>
      <c r="P80" s="76">
        <v>0.14285714285699999</v>
      </c>
      <c r="Q80" s="76">
        <v>2.68817204300968E-3</v>
      </c>
      <c r="U80" s="1"/>
      <c r="Z80" s="79"/>
    </row>
    <row r="81" spans="1:26" x14ac:dyDescent="0.25">
      <c r="A81" t="str">
        <f t="shared" si="2"/>
        <v>13121_2275060011</v>
      </c>
      <c r="B81" s="1" t="s">
        <v>72</v>
      </c>
      <c r="C81" s="1" t="s">
        <v>73</v>
      </c>
      <c r="D81" s="1" t="s">
        <v>41</v>
      </c>
      <c r="E81" s="1">
        <v>246</v>
      </c>
      <c r="F81" s="1">
        <v>2.8312939338713877E-3</v>
      </c>
      <c r="I81" s="76" t="s">
        <v>324</v>
      </c>
      <c r="J81" s="76" t="s">
        <v>70</v>
      </c>
      <c r="K81" s="76" t="s">
        <v>71</v>
      </c>
      <c r="L81" s="76" t="s">
        <v>39</v>
      </c>
      <c r="M81" s="76" t="s">
        <v>245</v>
      </c>
      <c r="N81" s="76">
        <v>8.3333333333299994E-2</v>
      </c>
      <c r="O81" s="76" t="s">
        <v>246</v>
      </c>
      <c r="P81" s="76">
        <v>0.14285714285699999</v>
      </c>
      <c r="Q81" s="76">
        <v>2.68817204300968E-3</v>
      </c>
      <c r="U81" s="1"/>
      <c r="Z81" s="79"/>
    </row>
    <row r="82" spans="1:26" x14ac:dyDescent="0.25">
      <c r="A82" t="str">
        <f t="shared" si="2"/>
        <v>13121_2275060012</v>
      </c>
      <c r="B82" s="1" t="s">
        <v>72</v>
      </c>
      <c r="C82" s="1" t="s">
        <v>73</v>
      </c>
      <c r="D82" s="1" t="s">
        <v>42</v>
      </c>
      <c r="E82" s="1">
        <v>246</v>
      </c>
      <c r="F82" s="1">
        <v>2.8312939338713877E-3</v>
      </c>
      <c r="I82" s="76" t="s">
        <v>325</v>
      </c>
      <c r="J82" s="76" t="s">
        <v>70</v>
      </c>
      <c r="K82" s="76" t="s">
        <v>71</v>
      </c>
      <c r="L82" s="76" t="s">
        <v>40</v>
      </c>
      <c r="M82" s="76" t="s">
        <v>245</v>
      </c>
      <c r="N82" s="76">
        <v>8.3333333333299994E-2</v>
      </c>
      <c r="O82" s="76" t="s">
        <v>246</v>
      </c>
      <c r="P82" s="76">
        <v>0.14285714285699999</v>
      </c>
      <c r="Q82" s="76">
        <v>2.68817204300968E-3</v>
      </c>
      <c r="U82" s="1"/>
      <c r="Z82" s="79"/>
    </row>
    <row r="83" spans="1:26" x14ac:dyDescent="0.25">
      <c r="A83" t="str">
        <f t="shared" si="2"/>
        <v>13121_2275070000</v>
      </c>
      <c r="B83" s="1" t="s">
        <v>72</v>
      </c>
      <c r="C83" s="1" t="s">
        <v>73</v>
      </c>
      <c r="D83" s="1" t="s">
        <v>22</v>
      </c>
      <c r="E83" s="1">
        <v>246</v>
      </c>
      <c r="F83" s="1">
        <v>2.8312939338713877E-3</v>
      </c>
      <c r="I83" s="76" t="s">
        <v>405</v>
      </c>
      <c r="J83" s="76" t="s">
        <v>70</v>
      </c>
      <c r="K83" s="76" t="s">
        <v>71</v>
      </c>
      <c r="L83" s="76" t="s">
        <v>42</v>
      </c>
      <c r="M83" s="76" t="s">
        <v>255</v>
      </c>
      <c r="N83" s="76">
        <v>8.6826347305399995E-2</v>
      </c>
      <c r="O83" s="76" t="s">
        <v>246</v>
      </c>
      <c r="P83" s="76">
        <v>0.14285714285699999</v>
      </c>
      <c r="Q83" s="76">
        <v>2.8008499130774199E-3</v>
      </c>
      <c r="U83" s="1"/>
      <c r="Z83" s="79"/>
    </row>
    <row r="84" spans="1:26" x14ac:dyDescent="0.25">
      <c r="A84" t="str">
        <f t="shared" si="2"/>
        <v>13121_2285002006</v>
      </c>
      <c r="B84" s="1" t="s">
        <v>72</v>
      </c>
      <c r="C84" s="1" t="s">
        <v>73</v>
      </c>
      <c r="D84" s="1" t="s">
        <v>28</v>
      </c>
      <c r="E84" s="1">
        <v>262</v>
      </c>
      <c r="F84" s="1">
        <v>2.717391304347826E-3</v>
      </c>
      <c r="I84" s="76" t="s">
        <v>326</v>
      </c>
      <c r="J84" s="76" t="s">
        <v>70</v>
      </c>
      <c r="K84" s="76" t="s">
        <v>71</v>
      </c>
      <c r="L84" s="76" t="s">
        <v>28</v>
      </c>
      <c r="M84" s="76" t="s">
        <v>245</v>
      </c>
      <c r="N84" s="76">
        <v>8.3333333333299994E-2</v>
      </c>
      <c r="O84" s="76" t="s">
        <v>246</v>
      </c>
      <c r="P84" s="76">
        <v>0.14285714285699999</v>
      </c>
      <c r="Q84" s="76">
        <v>2.68817204300968E-3</v>
      </c>
      <c r="U84" s="1"/>
      <c r="Z84" s="79"/>
    </row>
    <row r="85" spans="1:26" x14ac:dyDescent="0.25">
      <c r="A85" t="str">
        <f t="shared" si="2"/>
        <v>13121_2285002007</v>
      </c>
      <c r="B85" s="1" t="s">
        <v>72</v>
      </c>
      <c r="C85" s="1" t="s">
        <v>73</v>
      </c>
      <c r="D85" s="1" t="s">
        <v>30</v>
      </c>
      <c r="E85" s="1">
        <v>262</v>
      </c>
      <c r="F85" s="1">
        <v>2.717391304347826E-3</v>
      </c>
      <c r="I85" s="76" t="s">
        <v>327</v>
      </c>
      <c r="J85" s="76" t="s">
        <v>70</v>
      </c>
      <c r="K85" s="76" t="s">
        <v>71</v>
      </c>
      <c r="L85" s="76" t="s">
        <v>34</v>
      </c>
      <c r="M85" s="76" t="s">
        <v>245</v>
      </c>
      <c r="N85" s="76">
        <v>8.3333333333299994E-2</v>
      </c>
      <c r="O85" s="76" t="s">
        <v>246</v>
      </c>
      <c r="P85" s="76">
        <v>0.14285714285699999</v>
      </c>
      <c r="Q85" s="76">
        <v>2.68817204300968E-3</v>
      </c>
      <c r="U85" s="1"/>
      <c r="Z85" s="79"/>
    </row>
    <row r="86" spans="1:26" x14ac:dyDescent="0.25">
      <c r="A86" t="str">
        <f t="shared" si="2"/>
        <v>13135_2265008005</v>
      </c>
      <c r="B86" s="1" t="s">
        <v>74</v>
      </c>
      <c r="C86" s="1" t="s">
        <v>75</v>
      </c>
      <c r="D86" s="1" t="s">
        <v>16</v>
      </c>
      <c r="E86" s="1">
        <v>22</v>
      </c>
      <c r="F86" s="1">
        <v>3.7425149700598802E-3</v>
      </c>
      <c r="I86" s="76" t="s">
        <v>328</v>
      </c>
      <c r="J86" s="76" t="s">
        <v>95</v>
      </c>
      <c r="K86" s="76" t="s">
        <v>96</v>
      </c>
      <c r="L86" s="76" t="s">
        <v>39</v>
      </c>
      <c r="M86" s="76" t="s">
        <v>245</v>
      </c>
      <c r="N86" s="76">
        <v>8.3333333333299994E-2</v>
      </c>
      <c r="O86" s="76" t="s">
        <v>246</v>
      </c>
      <c r="P86" s="76">
        <v>0.14285714285699999</v>
      </c>
      <c r="Q86" s="76">
        <v>2.68817204300968E-3</v>
      </c>
      <c r="U86" s="1"/>
      <c r="Z86" s="79"/>
    </row>
    <row r="87" spans="1:26" x14ac:dyDescent="0.25">
      <c r="A87" t="str">
        <f t="shared" si="2"/>
        <v>13135_2267008005</v>
      </c>
      <c r="B87" s="1" t="s">
        <v>74</v>
      </c>
      <c r="C87" s="1" t="s">
        <v>75</v>
      </c>
      <c r="D87" s="1" t="s">
        <v>37</v>
      </c>
      <c r="E87" s="1">
        <v>262</v>
      </c>
      <c r="F87" s="1">
        <v>2.717391304347826E-3</v>
      </c>
      <c r="I87" s="76" t="s">
        <v>329</v>
      </c>
      <c r="J87" s="76" t="s">
        <v>95</v>
      </c>
      <c r="K87" s="76" t="s">
        <v>96</v>
      </c>
      <c r="L87" s="76" t="s">
        <v>40</v>
      </c>
      <c r="M87" s="76" t="s">
        <v>245</v>
      </c>
      <c r="N87" s="76">
        <v>8.3333333333299994E-2</v>
      </c>
      <c r="O87" s="76" t="s">
        <v>246</v>
      </c>
      <c r="P87" s="76">
        <v>0.14285714285699999</v>
      </c>
      <c r="Q87" s="76">
        <v>2.68817204300968E-3</v>
      </c>
      <c r="U87" s="1"/>
      <c r="Z87" s="79"/>
    </row>
    <row r="88" spans="1:26" x14ac:dyDescent="0.25">
      <c r="A88" t="str">
        <f t="shared" si="2"/>
        <v>13135_2268008005</v>
      </c>
      <c r="B88" s="1" t="s">
        <v>74</v>
      </c>
      <c r="C88" s="1" t="s">
        <v>75</v>
      </c>
      <c r="D88" s="1" t="s">
        <v>38</v>
      </c>
      <c r="E88" s="1">
        <v>262</v>
      </c>
      <c r="F88" s="1">
        <v>2.717391304347826E-3</v>
      </c>
      <c r="I88" s="76" t="s">
        <v>330</v>
      </c>
      <c r="J88" s="76" t="s">
        <v>95</v>
      </c>
      <c r="K88" s="76" t="s">
        <v>96</v>
      </c>
      <c r="L88" s="76" t="s">
        <v>34</v>
      </c>
      <c r="M88" s="76" t="s">
        <v>245</v>
      </c>
      <c r="N88" s="76">
        <v>8.3333333333299994E-2</v>
      </c>
      <c r="O88" s="76" t="s">
        <v>246</v>
      </c>
      <c r="P88" s="76">
        <v>0.14285714285699999</v>
      </c>
      <c r="Q88" s="76">
        <v>2.68817204300968E-3</v>
      </c>
      <c r="U88" s="1"/>
      <c r="Z88" s="79"/>
    </row>
    <row r="89" spans="1:26" x14ac:dyDescent="0.25">
      <c r="A89" t="str">
        <f t="shared" si="2"/>
        <v>13135_2270008005</v>
      </c>
      <c r="B89" s="1" t="s">
        <v>74</v>
      </c>
      <c r="C89" s="1" t="s">
        <v>75</v>
      </c>
      <c r="D89" s="1" t="s">
        <v>17</v>
      </c>
      <c r="E89" s="1">
        <v>21</v>
      </c>
      <c r="F89" s="1">
        <v>3.7537537537537537E-3</v>
      </c>
      <c r="I89" s="76" t="s">
        <v>331</v>
      </c>
      <c r="J89" s="76" t="s">
        <v>72</v>
      </c>
      <c r="K89" s="76" t="s">
        <v>73</v>
      </c>
      <c r="L89" s="76" t="s">
        <v>16</v>
      </c>
      <c r="M89" s="76" t="s">
        <v>272</v>
      </c>
      <c r="N89" s="76">
        <v>0.114770459082</v>
      </c>
      <c r="O89" s="76" t="s">
        <v>246</v>
      </c>
      <c r="P89" s="76">
        <v>0.14285714285699999</v>
      </c>
      <c r="Q89" s="76">
        <v>3.7022728736128998E-3</v>
      </c>
      <c r="U89" s="1"/>
      <c r="Z89" s="79"/>
    </row>
    <row r="90" spans="1:26" x14ac:dyDescent="0.25">
      <c r="A90" t="str">
        <f t="shared" si="2"/>
        <v>13135_2275001000</v>
      </c>
      <c r="B90" s="1" t="s">
        <v>74</v>
      </c>
      <c r="C90" s="1" t="s">
        <v>75</v>
      </c>
      <c r="D90" s="1" t="s">
        <v>18</v>
      </c>
      <c r="E90" s="1">
        <v>262</v>
      </c>
      <c r="F90" s="1">
        <v>2.717391304347826E-3</v>
      </c>
      <c r="I90" s="76" t="s">
        <v>332</v>
      </c>
      <c r="J90" s="76" t="s">
        <v>72</v>
      </c>
      <c r="K90" s="76" t="s">
        <v>73</v>
      </c>
      <c r="L90" s="76" t="s">
        <v>37</v>
      </c>
      <c r="M90" s="76" t="s">
        <v>245</v>
      </c>
      <c r="N90" s="76">
        <v>8.3333333333299994E-2</v>
      </c>
      <c r="O90" s="76" t="s">
        <v>246</v>
      </c>
      <c r="P90" s="76">
        <v>0.14285714285699999</v>
      </c>
      <c r="Q90" s="76">
        <v>2.68817204300968E-3</v>
      </c>
      <c r="U90" s="1"/>
      <c r="Z90" s="79"/>
    </row>
    <row r="91" spans="1:26" x14ac:dyDescent="0.25">
      <c r="A91" t="str">
        <f t="shared" si="2"/>
        <v>13135_2275020000</v>
      </c>
      <c r="B91" s="1" t="s">
        <v>74</v>
      </c>
      <c r="C91" s="1" t="s">
        <v>75</v>
      </c>
      <c r="D91" s="1" t="s">
        <v>19</v>
      </c>
      <c r="E91" s="1">
        <v>246</v>
      </c>
      <c r="F91" s="1">
        <v>2.8312939338713877E-3</v>
      </c>
      <c r="I91" s="76" t="s">
        <v>333</v>
      </c>
      <c r="J91" s="76" t="s">
        <v>72</v>
      </c>
      <c r="K91" s="76" t="s">
        <v>73</v>
      </c>
      <c r="L91" s="76" t="s">
        <v>38</v>
      </c>
      <c r="M91" s="76" t="s">
        <v>245</v>
      </c>
      <c r="N91" s="76">
        <v>8.3333333333299994E-2</v>
      </c>
      <c r="O91" s="76" t="s">
        <v>246</v>
      </c>
      <c r="P91" s="76">
        <v>0.14285714285699999</v>
      </c>
      <c r="Q91" s="76">
        <v>2.68817204300968E-3</v>
      </c>
      <c r="U91" s="1"/>
      <c r="Z91" s="79"/>
    </row>
    <row r="92" spans="1:26" x14ac:dyDescent="0.25">
      <c r="A92" t="str">
        <f t="shared" si="2"/>
        <v>13135_2275050011</v>
      </c>
      <c r="B92" s="1" t="s">
        <v>74</v>
      </c>
      <c r="C92" s="1" t="s">
        <v>75</v>
      </c>
      <c r="D92" s="1" t="s">
        <v>39</v>
      </c>
      <c r="E92" s="1">
        <v>262</v>
      </c>
      <c r="F92" s="1">
        <v>2.717391304347826E-3</v>
      </c>
      <c r="I92" s="76" t="s">
        <v>334</v>
      </c>
      <c r="J92" s="76" t="s">
        <v>72</v>
      </c>
      <c r="K92" s="76" t="s">
        <v>73</v>
      </c>
      <c r="L92" s="76" t="s">
        <v>17</v>
      </c>
      <c r="M92" s="76" t="s">
        <v>276</v>
      </c>
      <c r="N92" s="76">
        <v>0.115115115115</v>
      </c>
      <c r="O92" s="76" t="s">
        <v>246</v>
      </c>
      <c r="P92" s="76">
        <v>0.14285714285699999</v>
      </c>
      <c r="Q92" s="76">
        <v>3.7133908101612901E-3</v>
      </c>
      <c r="U92" s="1"/>
      <c r="Z92" s="79"/>
    </row>
    <row r="93" spans="1:26" x14ac:dyDescent="0.25">
      <c r="A93" t="str">
        <f t="shared" si="2"/>
        <v>13135_2275050012</v>
      </c>
      <c r="B93" s="1" t="s">
        <v>74</v>
      </c>
      <c r="C93" s="1" t="s">
        <v>75</v>
      </c>
      <c r="D93" s="1" t="s">
        <v>40</v>
      </c>
      <c r="E93" s="1">
        <v>262</v>
      </c>
      <c r="F93" s="1">
        <v>2.717391304347826E-3</v>
      </c>
      <c r="I93" s="76" t="s">
        <v>335</v>
      </c>
      <c r="J93" s="76" t="s">
        <v>72</v>
      </c>
      <c r="K93" s="76" t="s">
        <v>73</v>
      </c>
      <c r="L93" s="76" t="s">
        <v>18</v>
      </c>
      <c r="M93" s="76" t="s">
        <v>245</v>
      </c>
      <c r="N93" s="76">
        <v>8.3333333333299994E-2</v>
      </c>
      <c r="O93" s="76" t="s">
        <v>246</v>
      </c>
      <c r="P93" s="76">
        <v>0.14285714285699999</v>
      </c>
      <c r="Q93" s="76">
        <v>2.68817204300968E-3</v>
      </c>
      <c r="U93" s="1"/>
      <c r="Z93" s="79"/>
    </row>
    <row r="94" spans="1:26" x14ac:dyDescent="0.25">
      <c r="A94" t="str">
        <f t="shared" si="2"/>
        <v>13135_2275060011</v>
      </c>
      <c r="B94" s="1" t="s">
        <v>74</v>
      </c>
      <c r="C94" s="1" t="s">
        <v>75</v>
      </c>
      <c r="D94" s="1" t="s">
        <v>41</v>
      </c>
      <c r="E94" s="1">
        <v>246</v>
      </c>
      <c r="F94" s="1">
        <v>2.8312939338713877E-3</v>
      </c>
      <c r="I94" s="76" t="s">
        <v>336</v>
      </c>
      <c r="J94" s="76" t="s">
        <v>72</v>
      </c>
      <c r="K94" s="76" t="s">
        <v>73</v>
      </c>
      <c r="L94" s="76" t="s">
        <v>19</v>
      </c>
      <c r="M94" s="76" t="s">
        <v>255</v>
      </c>
      <c r="N94" s="76">
        <v>8.6826347305399995E-2</v>
      </c>
      <c r="O94" s="76" t="s">
        <v>246</v>
      </c>
      <c r="P94" s="76">
        <v>0.14285714285699999</v>
      </c>
      <c r="Q94" s="76">
        <v>2.8008499130774199E-3</v>
      </c>
      <c r="U94" s="1"/>
      <c r="Z94" s="79"/>
    </row>
    <row r="95" spans="1:26" x14ac:dyDescent="0.25">
      <c r="A95" t="str">
        <f t="shared" si="2"/>
        <v>13135_2275060012</v>
      </c>
      <c r="B95" s="1" t="s">
        <v>74</v>
      </c>
      <c r="C95" s="1" t="s">
        <v>75</v>
      </c>
      <c r="D95" s="1" t="s">
        <v>42</v>
      </c>
      <c r="E95" s="1">
        <v>246</v>
      </c>
      <c r="F95" s="1">
        <v>2.8312939338713877E-3</v>
      </c>
      <c r="I95" s="76" t="s">
        <v>337</v>
      </c>
      <c r="J95" s="76" t="s">
        <v>72</v>
      </c>
      <c r="K95" s="76" t="s">
        <v>73</v>
      </c>
      <c r="L95" s="76" t="s">
        <v>39</v>
      </c>
      <c r="M95" s="76" t="s">
        <v>245</v>
      </c>
      <c r="N95" s="76">
        <v>8.3333333333299994E-2</v>
      </c>
      <c r="O95" s="76" t="s">
        <v>246</v>
      </c>
      <c r="P95" s="76">
        <v>0.14285714285699999</v>
      </c>
      <c r="Q95" s="76">
        <v>2.68817204300968E-3</v>
      </c>
      <c r="U95" s="1"/>
      <c r="Z95" s="79"/>
    </row>
    <row r="96" spans="1:26" x14ac:dyDescent="0.25">
      <c r="A96" t="str">
        <f t="shared" si="2"/>
        <v>13135_2275070000</v>
      </c>
      <c r="B96" s="1" t="s">
        <v>74</v>
      </c>
      <c r="C96" s="1" t="s">
        <v>75</v>
      </c>
      <c r="D96" s="1" t="s">
        <v>22</v>
      </c>
      <c r="E96" s="1">
        <v>246</v>
      </c>
      <c r="F96" s="1">
        <v>2.8312939338713877E-3</v>
      </c>
      <c r="I96" s="76" t="s">
        <v>338</v>
      </c>
      <c r="J96" s="76" t="s">
        <v>72</v>
      </c>
      <c r="K96" s="76" t="s">
        <v>73</v>
      </c>
      <c r="L96" s="76" t="s">
        <v>40</v>
      </c>
      <c r="M96" s="76" t="s">
        <v>245</v>
      </c>
      <c r="N96" s="76">
        <v>8.3333333333299994E-2</v>
      </c>
      <c r="O96" s="76" t="s">
        <v>246</v>
      </c>
      <c r="P96" s="76">
        <v>0.14285714285699999</v>
      </c>
      <c r="Q96" s="76">
        <v>2.68817204300968E-3</v>
      </c>
      <c r="U96" s="1"/>
      <c r="Z96" s="79"/>
    </row>
    <row r="97" spans="1:26" x14ac:dyDescent="0.25">
      <c r="A97" t="str">
        <f t="shared" si="2"/>
        <v>13135_2285002006</v>
      </c>
      <c r="B97" s="1" t="s">
        <v>74</v>
      </c>
      <c r="C97" s="1" t="s">
        <v>75</v>
      </c>
      <c r="D97" s="1" t="s">
        <v>28</v>
      </c>
      <c r="E97" s="1">
        <v>262</v>
      </c>
      <c r="F97" s="1">
        <v>2.717391304347826E-3</v>
      </c>
      <c r="I97" s="76" t="s">
        <v>339</v>
      </c>
      <c r="J97" s="76" t="s">
        <v>72</v>
      </c>
      <c r="K97" s="76" t="s">
        <v>73</v>
      </c>
      <c r="L97" s="76" t="s">
        <v>41</v>
      </c>
      <c r="M97" s="76" t="s">
        <v>255</v>
      </c>
      <c r="N97" s="76">
        <v>8.6826347305399995E-2</v>
      </c>
      <c r="O97" s="76" t="s">
        <v>246</v>
      </c>
      <c r="P97" s="76">
        <v>0.14285714285699999</v>
      </c>
      <c r="Q97" s="76">
        <v>2.8008499130774199E-3</v>
      </c>
      <c r="U97" s="1"/>
      <c r="Z97" s="79"/>
    </row>
    <row r="98" spans="1:26" x14ac:dyDescent="0.25">
      <c r="A98" t="str">
        <f t="shared" ref="A98:A129" si="3">B98&amp;"_"&amp;D98</f>
        <v>13139_2275001000</v>
      </c>
      <c r="B98" s="1" t="s">
        <v>76</v>
      </c>
      <c r="C98" s="1" t="s">
        <v>77</v>
      </c>
      <c r="D98" s="1" t="s">
        <v>18</v>
      </c>
      <c r="E98" s="1">
        <v>262</v>
      </c>
      <c r="F98" s="1">
        <v>2.717391304347826E-3</v>
      </c>
      <c r="I98" s="76" t="s">
        <v>340</v>
      </c>
      <c r="J98" s="76" t="s">
        <v>72</v>
      </c>
      <c r="K98" s="76" t="s">
        <v>73</v>
      </c>
      <c r="L98" s="76" t="s">
        <v>42</v>
      </c>
      <c r="M98" s="76" t="s">
        <v>255</v>
      </c>
      <c r="N98" s="76">
        <v>8.6826347305399995E-2</v>
      </c>
      <c r="O98" s="76" t="s">
        <v>246</v>
      </c>
      <c r="P98" s="76">
        <v>0.14285714285699999</v>
      </c>
      <c r="Q98" s="76">
        <v>2.8008499130774199E-3</v>
      </c>
      <c r="U98" s="1"/>
      <c r="Z98" s="79"/>
    </row>
    <row r="99" spans="1:26" x14ac:dyDescent="0.25">
      <c r="A99" t="str">
        <f t="shared" si="3"/>
        <v>13139_2275050011</v>
      </c>
      <c r="B99" s="1" t="s">
        <v>76</v>
      </c>
      <c r="C99" s="1" t="s">
        <v>77</v>
      </c>
      <c r="D99" s="1" t="s">
        <v>39</v>
      </c>
      <c r="E99" s="1">
        <v>262</v>
      </c>
      <c r="F99" s="1">
        <v>2.717391304347826E-3</v>
      </c>
      <c r="I99" s="76" t="s">
        <v>341</v>
      </c>
      <c r="J99" s="76" t="s">
        <v>72</v>
      </c>
      <c r="K99" s="76" t="s">
        <v>73</v>
      </c>
      <c r="L99" s="76" t="s">
        <v>22</v>
      </c>
      <c r="M99" s="76" t="s">
        <v>255</v>
      </c>
      <c r="N99" s="76">
        <v>8.6826347305399995E-2</v>
      </c>
      <c r="O99" s="76" t="s">
        <v>246</v>
      </c>
      <c r="P99" s="76">
        <v>0.14285714285699999</v>
      </c>
      <c r="Q99" s="76">
        <v>2.8008499130774199E-3</v>
      </c>
      <c r="U99" s="1"/>
      <c r="Z99" s="79"/>
    </row>
    <row r="100" spans="1:26" x14ac:dyDescent="0.25">
      <c r="A100" t="str">
        <f t="shared" si="3"/>
        <v>13139_2275050012</v>
      </c>
      <c r="B100" s="1" t="s">
        <v>76</v>
      </c>
      <c r="C100" s="1" t="s">
        <v>77</v>
      </c>
      <c r="D100" s="1" t="s">
        <v>40</v>
      </c>
      <c r="E100" s="1">
        <v>262</v>
      </c>
      <c r="F100" s="1">
        <v>2.717391304347826E-3</v>
      </c>
      <c r="I100" s="76" t="s">
        <v>342</v>
      </c>
      <c r="J100" s="76" t="s">
        <v>72</v>
      </c>
      <c r="K100" s="76" t="s">
        <v>73</v>
      </c>
      <c r="L100" s="76" t="s">
        <v>28</v>
      </c>
      <c r="M100" s="76" t="s">
        <v>245</v>
      </c>
      <c r="N100" s="76">
        <v>8.3333333333299994E-2</v>
      </c>
      <c r="O100" s="76" t="s">
        <v>246</v>
      </c>
      <c r="P100" s="76">
        <v>0.14285714285699999</v>
      </c>
      <c r="Q100" s="76">
        <v>2.68817204300968E-3</v>
      </c>
      <c r="U100" s="1"/>
      <c r="Z100" s="79"/>
    </row>
    <row r="101" spans="1:26" x14ac:dyDescent="0.25">
      <c r="A101" t="str">
        <f t="shared" si="3"/>
        <v>13139_2275060011</v>
      </c>
      <c r="B101" s="1" t="s">
        <v>76</v>
      </c>
      <c r="C101" s="1" t="s">
        <v>77</v>
      </c>
      <c r="D101" s="1" t="s">
        <v>41</v>
      </c>
      <c r="E101" s="1">
        <v>246</v>
      </c>
      <c r="F101" s="1">
        <v>2.8312939338713877E-3</v>
      </c>
      <c r="I101" s="76" t="s">
        <v>343</v>
      </c>
      <c r="J101" s="76" t="s">
        <v>72</v>
      </c>
      <c r="K101" s="76" t="s">
        <v>73</v>
      </c>
      <c r="L101" s="76" t="s">
        <v>30</v>
      </c>
      <c r="M101" s="76" t="s">
        <v>245</v>
      </c>
      <c r="N101" s="76">
        <v>8.3333333333299994E-2</v>
      </c>
      <c r="O101" s="76" t="s">
        <v>246</v>
      </c>
      <c r="P101" s="76">
        <v>0.14285714285699999</v>
      </c>
      <c r="Q101" s="76">
        <v>2.68817204300968E-3</v>
      </c>
      <c r="U101" s="1"/>
      <c r="Z101" s="79"/>
    </row>
    <row r="102" spans="1:26" x14ac:dyDescent="0.25">
      <c r="A102" t="str">
        <f t="shared" si="3"/>
        <v>13139_2275060012</v>
      </c>
      <c r="B102" s="1" t="s">
        <v>76</v>
      </c>
      <c r="C102" s="1" t="s">
        <v>77</v>
      </c>
      <c r="D102" s="1" t="s">
        <v>42</v>
      </c>
      <c r="E102" s="1">
        <v>246</v>
      </c>
      <c r="F102" s="1">
        <v>2.8312939338713877E-3</v>
      </c>
      <c r="I102" s="76" t="s">
        <v>344</v>
      </c>
      <c r="J102" s="76" t="s">
        <v>72</v>
      </c>
      <c r="K102" s="76" t="s">
        <v>73</v>
      </c>
      <c r="L102" s="76" t="s">
        <v>34</v>
      </c>
      <c r="M102" s="76" t="s">
        <v>245</v>
      </c>
      <c r="N102" s="76">
        <v>8.3333333333299994E-2</v>
      </c>
      <c r="O102" s="76" t="s">
        <v>246</v>
      </c>
      <c r="P102" s="76">
        <v>0.14285714285699999</v>
      </c>
      <c r="Q102" s="76">
        <v>2.68817204300968E-3</v>
      </c>
      <c r="U102" s="1"/>
      <c r="Z102" s="79"/>
    </row>
    <row r="103" spans="1:26" x14ac:dyDescent="0.25">
      <c r="A103" t="str">
        <f t="shared" si="3"/>
        <v>13139_2285002006</v>
      </c>
      <c r="B103" s="1" t="s">
        <v>76</v>
      </c>
      <c r="C103" s="1" t="s">
        <v>77</v>
      </c>
      <c r="D103" s="1" t="s">
        <v>28</v>
      </c>
      <c r="E103" s="1">
        <v>262</v>
      </c>
      <c r="F103" s="1">
        <v>2.717391304347826E-3</v>
      </c>
      <c r="I103" s="76" t="s">
        <v>345</v>
      </c>
      <c r="J103" s="76" t="s">
        <v>74</v>
      </c>
      <c r="K103" s="76" t="s">
        <v>75</v>
      </c>
      <c r="L103" s="76" t="s">
        <v>16</v>
      </c>
      <c r="M103" s="76" t="s">
        <v>272</v>
      </c>
      <c r="N103" s="76">
        <v>0.114770459082</v>
      </c>
      <c r="O103" s="76" t="s">
        <v>246</v>
      </c>
      <c r="P103" s="76">
        <v>0.14285714285699999</v>
      </c>
      <c r="Q103" s="76">
        <v>3.7022728736128998E-3</v>
      </c>
      <c r="U103" s="1"/>
      <c r="Z103" s="79"/>
    </row>
    <row r="104" spans="1:26" x14ac:dyDescent="0.25">
      <c r="A104" t="str">
        <f t="shared" si="3"/>
        <v>13149_2275050011</v>
      </c>
      <c r="B104" s="1" t="s">
        <v>97</v>
      </c>
      <c r="C104" s="1" t="s">
        <v>98</v>
      </c>
      <c r="D104" s="1" t="s">
        <v>39</v>
      </c>
      <c r="E104" s="1">
        <v>262</v>
      </c>
      <c r="F104" s="1">
        <v>2.717391304347826E-3</v>
      </c>
      <c r="I104" s="76" t="s">
        <v>346</v>
      </c>
      <c r="J104" s="76" t="s">
        <v>74</v>
      </c>
      <c r="K104" s="76" t="s">
        <v>75</v>
      </c>
      <c r="L104" s="76" t="s">
        <v>37</v>
      </c>
      <c r="M104" s="76" t="s">
        <v>245</v>
      </c>
      <c r="N104" s="76">
        <v>8.3333333333299994E-2</v>
      </c>
      <c r="O104" s="76" t="s">
        <v>246</v>
      </c>
      <c r="P104" s="76">
        <v>0.14285714285699999</v>
      </c>
      <c r="Q104" s="76">
        <v>2.68817204300968E-3</v>
      </c>
      <c r="U104" s="1"/>
      <c r="Z104" s="79"/>
    </row>
    <row r="105" spans="1:26" x14ac:dyDescent="0.25">
      <c r="A105" t="str">
        <f t="shared" si="3"/>
        <v>13151_2275050011</v>
      </c>
      <c r="B105" s="1" t="s">
        <v>78</v>
      </c>
      <c r="C105" s="1" t="s">
        <v>79</v>
      </c>
      <c r="D105" s="1" t="s">
        <v>39</v>
      </c>
      <c r="E105" s="1">
        <v>262</v>
      </c>
      <c r="F105" s="1">
        <v>2.717391304347826E-3</v>
      </c>
      <c r="I105" s="76" t="s">
        <v>347</v>
      </c>
      <c r="J105" s="76" t="s">
        <v>74</v>
      </c>
      <c r="K105" s="76" t="s">
        <v>75</v>
      </c>
      <c r="L105" s="76" t="s">
        <v>38</v>
      </c>
      <c r="M105" s="76" t="s">
        <v>245</v>
      </c>
      <c r="N105" s="76">
        <v>8.3333333333299994E-2</v>
      </c>
      <c r="O105" s="76" t="s">
        <v>246</v>
      </c>
      <c r="P105" s="76">
        <v>0.14285714285699999</v>
      </c>
      <c r="Q105" s="76">
        <v>2.68817204300968E-3</v>
      </c>
      <c r="U105" s="1"/>
      <c r="Z105" s="79"/>
    </row>
    <row r="106" spans="1:26" x14ac:dyDescent="0.25">
      <c r="A106" t="str">
        <f t="shared" si="3"/>
        <v>13151_2275050012</v>
      </c>
      <c r="B106" s="1" t="s">
        <v>78</v>
      </c>
      <c r="C106" s="1" t="s">
        <v>79</v>
      </c>
      <c r="D106" s="1" t="s">
        <v>40</v>
      </c>
      <c r="E106" s="1">
        <v>262</v>
      </c>
      <c r="F106" s="1">
        <v>2.717391304347826E-3</v>
      </c>
      <c r="I106" s="76" t="s">
        <v>348</v>
      </c>
      <c r="J106" s="76" t="s">
        <v>74</v>
      </c>
      <c r="K106" s="76" t="s">
        <v>75</v>
      </c>
      <c r="L106" s="76" t="s">
        <v>17</v>
      </c>
      <c r="M106" s="76" t="s">
        <v>276</v>
      </c>
      <c r="N106" s="76">
        <v>0.115115115115</v>
      </c>
      <c r="O106" s="76" t="s">
        <v>246</v>
      </c>
      <c r="P106" s="76">
        <v>0.14285714285699999</v>
      </c>
      <c r="Q106" s="76">
        <v>3.7133908101612901E-3</v>
      </c>
      <c r="U106" s="1"/>
      <c r="Z106" s="79"/>
    </row>
    <row r="107" spans="1:26" x14ac:dyDescent="0.25">
      <c r="A107" t="str">
        <f t="shared" si="3"/>
        <v>13151_2275060011</v>
      </c>
      <c r="B107" s="1" t="s">
        <v>78</v>
      </c>
      <c r="C107" s="1" t="s">
        <v>79</v>
      </c>
      <c r="D107" s="1" t="s">
        <v>41</v>
      </c>
      <c r="E107" s="1">
        <v>246</v>
      </c>
      <c r="F107" s="1">
        <v>2.8312939338713877E-3</v>
      </c>
      <c r="I107" s="76" t="s">
        <v>349</v>
      </c>
      <c r="J107" s="76" t="s">
        <v>74</v>
      </c>
      <c r="K107" s="76" t="s">
        <v>75</v>
      </c>
      <c r="L107" s="76" t="s">
        <v>18</v>
      </c>
      <c r="M107" s="76" t="s">
        <v>245</v>
      </c>
      <c r="N107" s="76">
        <v>8.3333333333299994E-2</v>
      </c>
      <c r="O107" s="76" t="s">
        <v>246</v>
      </c>
      <c r="P107" s="76">
        <v>0.14285714285699999</v>
      </c>
      <c r="Q107" s="76">
        <v>2.68817204300968E-3</v>
      </c>
      <c r="U107" s="1"/>
      <c r="Z107" s="79"/>
    </row>
    <row r="108" spans="1:26" x14ac:dyDescent="0.25">
      <c r="A108" t="str">
        <f t="shared" si="3"/>
        <v>13151_2275060012</v>
      </c>
      <c r="B108" s="1" t="s">
        <v>78</v>
      </c>
      <c r="C108" s="1" t="s">
        <v>79</v>
      </c>
      <c r="D108" s="1" t="s">
        <v>42</v>
      </c>
      <c r="E108" s="1">
        <v>246</v>
      </c>
      <c r="F108" s="1">
        <v>2.8312939338713877E-3</v>
      </c>
      <c r="I108" s="76" t="s">
        <v>350</v>
      </c>
      <c r="J108" s="76" t="s">
        <v>74</v>
      </c>
      <c r="K108" s="76" t="s">
        <v>75</v>
      </c>
      <c r="L108" s="76" t="s">
        <v>19</v>
      </c>
      <c r="M108" s="76" t="s">
        <v>255</v>
      </c>
      <c r="N108" s="76">
        <v>8.6826347305399995E-2</v>
      </c>
      <c r="O108" s="76" t="s">
        <v>246</v>
      </c>
      <c r="P108" s="76">
        <v>0.14285714285699999</v>
      </c>
      <c r="Q108" s="76">
        <v>2.8008499130774199E-3</v>
      </c>
      <c r="U108" s="1"/>
      <c r="Z108" s="79"/>
    </row>
    <row r="109" spans="1:26" x14ac:dyDescent="0.25">
      <c r="A109" t="str">
        <f t="shared" si="3"/>
        <v>13151_2285002006</v>
      </c>
      <c r="B109" s="1" t="s">
        <v>78</v>
      </c>
      <c r="C109" s="1" t="s">
        <v>79</v>
      </c>
      <c r="D109" s="1" t="s">
        <v>28</v>
      </c>
      <c r="E109" s="1">
        <v>262</v>
      </c>
      <c r="F109" s="1">
        <v>2.717391304347826E-3</v>
      </c>
      <c r="I109" s="76" t="s">
        <v>351</v>
      </c>
      <c r="J109" s="76" t="s">
        <v>74</v>
      </c>
      <c r="K109" s="76" t="s">
        <v>75</v>
      </c>
      <c r="L109" s="76" t="s">
        <v>39</v>
      </c>
      <c r="M109" s="76" t="s">
        <v>245</v>
      </c>
      <c r="N109" s="76">
        <v>8.3333333333299994E-2</v>
      </c>
      <c r="O109" s="76" t="s">
        <v>246</v>
      </c>
      <c r="P109" s="76">
        <v>0.14285714285699999</v>
      </c>
      <c r="Q109" s="76">
        <v>2.68817204300968E-3</v>
      </c>
      <c r="U109" s="1"/>
      <c r="Z109" s="79"/>
    </row>
    <row r="110" spans="1:26" x14ac:dyDescent="0.25">
      <c r="A110" t="str">
        <f t="shared" si="3"/>
        <v>13151_2285002007</v>
      </c>
      <c r="B110" s="1" t="s">
        <v>78</v>
      </c>
      <c r="C110" s="1" t="s">
        <v>79</v>
      </c>
      <c r="D110" s="1" t="s">
        <v>30</v>
      </c>
      <c r="E110" s="1">
        <v>262</v>
      </c>
      <c r="F110" s="1">
        <v>2.717391304347826E-3</v>
      </c>
      <c r="I110" s="76" t="s">
        <v>352</v>
      </c>
      <c r="J110" s="76" t="s">
        <v>74</v>
      </c>
      <c r="K110" s="76" t="s">
        <v>75</v>
      </c>
      <c r="L110" s="76" t="s">
        <v>40</v>
      </c>
      <c r="M110" s="76" t="s">
        <v>245</v>
      </c>
      <c r="N110" s="76">
        <v>8.3333333333299994E-2</v>
      </c>
      <c r="O110" s="76" t="s">
        <v>246</v>
      </c>
      <c r="P110" s="76">
        <v>0.14285714285699999</v>
      </c>
      <c r="Q110" s="76">
        <v>2.68817204300968E-3</v>
      </c>
      <c r="U110" s="1"/>
      <c r="Z110" s="79"/>
    </row>
    <row r="111" spans="1:26" x14ac:dyDescent="0.25">
      <c r="A111" t="str">
        <f t="shared" si="3"/>
        <v>13217_2275050011</v>
      </c>
      <c r="B111" s="1" t="s">
        <v>80</v>
      </c>
      <c r="C111" s="1" t="s">
        <v>81</v>
      </c>
      <c r="D111" s="1" t="s">
        <v>39</v>
      </c>
      <c r="E111" s="1">
        <v>262</v>
      </c>
      <c r="F111" s="1">
        <v>2.717391304347826E-3</v>
      </c>
      <c r="I111" s="76" t="s">
        <v>353</v>
      </c>
      <c r="J111" s="76" t="s">
        <v>74</v>
      </c>
      <c r="K111" s="76" t="s">
        <v>75</v>
      </c>
      <c r="L111" s="76" t="s">
        <v>41</v>
      </c>
      <c r="M111" s="76" t="s">
        <v>255</v>
      </c>
      <c r="N111" s="76">
        <v>8.6826347305399995E-2</v>
      </c>
      <c r="O111" s="76" t="s">
        <v>246</v>
      </c>
      <c r="P111" s="76">
        <v>0.14285714285699999</v>
      </c>
      <c r="Q111" s="76">
        <v>2.8008499130774199E-3</v>
      </c>
      <c r="U111" s="1"/>
      <c r="Z111" s="79"/>
    </row>
    <row r="112" spans="1:26" x14ac:dyDescent="0.25">
      <c r="A112" t="str">
        <f t="shared" si="3"/>
        <v>13217_2275050012</v>
      </c>
      <c r="B112" s="1" t="s">
        <v>80</v>
      </c>
      <c r="C112" s="1" t="s">
        <v>81</v>
      </c>
      <c r="D112" s="1" t="s">
        <v>40</v>
      </c>
      <c r="E112" s="1">
        <v>262</v>
      </c>
      <c r="F112" s="1">
        <v>2.717391304347826E-3</v>
      </c>
      <c r="I112" s="76" t="s">
        <v>354</v>
      </c>
      <c r="J112" s="76" t="s">
        <v>74</v>
      </c>
      <c r="K112" s="76" t="s">
        <v>75</v>
      </c>
      <c r="L112" s="76" t="s">
        <v>42</v>
      </c>
      <c r="M112" s="76" t="s">
        <v>255</v>
      </c>
      <c r="N112" s="76">
        <v>8.6826347305399995E-2</v>
      </c>
      <c r="O112" s="76" t="s">
        <v>246</v>
      </c>
      <c r="P112" s="76">
        <v>0.14285714285699999</v>
      </c>
      <c r="Q112" s="76">
        <v>2.8008499130774199E-3</v>
      </c>
      <c r="U112" s="1"/>
      <c r="Z112" s="79"/>
    </row>
    <row r="113" spans="1:26" x14ac:dyDescent="0.25">
      <c r="A113" t="str">
        <f t="shared" si="3"/>
        <v>13217_2285002006</v>
      </c>
      <c r="B113" s="77" t="s">
        <v>80</v>
      </c>
      <c r="C113" s="77" t="s">
        <v>81</v>
      </c>
      <c r="D113" s="1" t="s">
        <v>28</v>
      </c>
      <c r="E113" s="1">
        <v>262</v>
      </c>
      <c r="F113" s="1">
        <v>2.717391304347826E-3</v>
      </c>
      <c r="I113" s="76" t="s">
        <v>355</v>
      </c>
      <c r="J113" s="76" t="s">
        <v>74</v>
      </c>
      <c r="K113" s="76" t="s">
        <v>75</v>
      </c>
      <c r="L113" s="76" t="s">
        <v>22</v>
      </c>
      <c r="M113" s="76" t="s">
        <v>255</v>
      </c>
      <c r="N113" s="76">
        <v>8.6826347305399995E-2</v>
      </c>
      <c r="O113" s="76" t="s">
        <v>246</v>
      </c>
      <c r="P113" s="76">
        <v>0.14285714285699999</v>
      </c>
      <c r="Q113" s="76">
        <v>2.8008499130774199E-3</v>
      </c>
      <c r="U113" s="1"/>
      <c r="Z113" s="79"/>
    </row>
    <row r="114" spans="1:26" x14ac:dyDescent="0.25">
      <c r="A114" t="str">
        <f t="shared" si="3"/>
        <v>13217_2285002007</v>
      </c>
      <c r="B114" s="77" t="s">
        <v>80</v>
      </c>
      <c r="C114" s="77" t="s">
        <v>81</v>
      </c>
      <c r="D114" s="1" t="s">
        <v>30</v>
      </c>
      <c r="E114" s="1">
        <v>262</v>
      </c>
      <c r="F114" s="1">
        <v>2.717391304347826E-3</v>
      </c>
      <c r="I114" s="76" t="s">
        <v>356</v>
      </c>
      <c r="J114" s="76" t="s">
        <v>74</v>
      </c>
      <c r="K114" s="76" t="s">
        <v>75</v>
      </c>
      <c r="L114" s="76" t="s">
        <v>28</v>
      </c>
      <c r="M114" s="76" t="s">
        <v>245</v>
      </c>
      <c r="N114" s="76">
        <v>8.3333333333299994E-2</v>
      </c>
      <c r="O114" s="76" t="s">
        <v>246</v>
      </c>
      <c r="P114" s="76">
        <v>0.14285714285699999</v>
      </c>
      <c r="Q114" s="76">
        <v>2.68817204300968E-3</v>
      </c>
      <c r="U114" s="1"/>
      <c r="Z114" s="79"/>
    </row>
    <row r="115" spans="1:26" x14ac:dyDescent="0.25">
      <c r="A115" t="str">
        <f t="shared" si="3"/>
        <v>13223_2275050011</v>
      </c>
      <c r="B115" s="77" t="s">
        <v>82</v>
      </c>
      <c r="C115" s="77" t="s">
        <v>83</v>
      </c>
      <c r="D115" s="1" t="s">
        <v>39</v>
      </c>
      <c r="E115" s="1">
        <v>262</v>
      </c>
      <c r="F115" s="1">
        <v>2.717391304347826E-3</v>
      </c>
      <c r="I115" s="76" t="s">
        <v>357</v>
      </c>
      <c r="J115" s="76" t="s">
        <v>74</v>
      </c>
      <c r="K115" s="76" t="s">
        <v>75</v>
      </c>
      <c r="L115" s="76" t="s">
        <v>34</v>
      </c>
      <c r="M115" s="76" t="s">
        <v>245</v>
      </c>
      <c r="N115" s="76">
        <v>8.3333333333299994E-2</v>
      </c>
      <c r="O115" s="76" t="s">
        <v>246</v>
      </c>
      <c r="P115" s="76">
        <v>0.14285714285699999</v>
      </c>
      <c r="Q115" s="76">
        <v>2.68817204300968E-3</v>
      </c>
      <c r="U115" s="1"/>
      <c r="Z115" s="79"/>
    </row>
    <row r="116" spans="1:26" x14ac:dyDescent="0.25">
      <c r="A116" t="str">
        <f t="shared" si="3"/>
        <v>13223_2275050012</v>
      </c>
      <c r="B116" s="77" t="s">
        <v>82</v>
      </c>
      <c r="C116" s="77" t="s">
        <v>83</v>
      </c>
      <c r="D116" s="1" t="s">
        <v>40</v>
      </c>
      <c r="E116" s="1">
        <v>262</v>
      </c>
      <c r="F116" s="1">
        <v>2.717391304347826E-3</v>
      </c>
      <c r="I116" s="76" t="s">
        <v>358</v>
      </c>
      <c r="J116" s="76" t="s">
        <v>76</v>
      </c>
      <c r="K116" s="76" t="s">
        <v>77</v>
      </c>
      <c r="L116" s="76" t="s">
        <v>18</v>
      </c>
      <c r="M116" s="76" t="s">
        <v>245</v>
      </c>
      <c r="N116" s="76">
        <v>8.3333333333299994E-2</v>
      </c>
      <c r="O116" s="76" t="s">
        <v>246</v>
      </c>
      <c r="P116" s="76">
        <v>0.14285714285699999</v>
      </c>
      <c r="Q116" s="76">
        <v>2.68817204300968E-3</v>
      </c>
      <c r="U116" s="1"/>
      <c r="Z116" s="79"/>
    </row>
    <row r="117" spans="1:26" x14ac:dyDescent="0.25">
      <c r="A117" t="str">
        <f t="shared" si="3"/>
        <v>13223_2285002006</v>
      </c>
      <c r="B117" s="77" t="s">
        <v>82</v>
      </c>
      <c r="C117" s="77" t="s">
        <v>83</v>
      </c>
      <c r="D117" s="1" t="s">
        <v>28</v>
      </c>
      <c r="E117" s="1">
        <v>262</v>
      </c>
      <c r="F117" s="1">
        <v>2.717391304347826E-3</v>
      </c>
      <c r="I117" s="76" t="s">
        <v>359</v>
      </c>
      <c r="J117" s="76" t="s">
        <v>76</v>
      </c>
      <c r="K117" s="76" t="s">
        <v>77</v>
      </c>
      <c r="L117" s="76" t="s">
        <v>39</v>
      </c>
      <c r="M117" s="76" t="s">
        <v>245</v>
      </c>
      <c r="N117" s="76">
        <v>8.3333333333299994E-2</v>
      </c>
      <c r="O117" s="76" t="s">
        <v>246</v>
      </c>
      <c r="P117" s="76">
        <v>0.14285714285699999</v>
      </c>
      <c r="Q117" s="76">
        <v>2.68817204300968E-3</v>
      </c>
      <c r="U117" s="1"/>
      <c r="Z117" s="79"/>
    </row>
    <row r="118" spans="1:26" x14ac:dyDescent="0.25">
      <c r="A118" t="str">
        <f t="shared" si="3"/>
        <v>13237_2275050011</v>
      </c>
      <c r="B118" s="77" t="s">
        <v>84</v>
      </c>
      <c r="C118" s="77" t="s">
        <v>85</v>
      </c>
      <c r="D118" s="1" t="s">
        <v>39</v>
      </c>
      <c r="E118" s="1">
        <v>262</v>
      </c>
      <c r="F118" s="1">
        <v>2.717391304347826E-3</v>
      </c>
      <c r="I118" s="76" t="s">
        <v>360</v>
      </c>
      <c r="J118" s="76" t="s">
        <v>76</v>
      </c>
      <c r="K118" s="76" t="s">
        <v>77</v>
      </c>
      <c r="L118" s="76" t="s">
        <v>40</v>
      </c>
      <c r="M118" s="76" t="s">
        <v>245</v>
      </c>
      <c r="N118" s="76">
        <v>8.3333333333299994E-2</v>
      </c>
      <c r="O118" s="76" t="s">
        <v>246</v>
      </c>
      <c r="P118" s="76">
        <v>0.14285714285699999</v>
      </c>
      <c r="Q118" s="76">
        <v>2.68817204300968E-3</v>
      </c>
      <c r="U118" s="1"/>
      <c r="Z118" s="79"/>
    </row>
    <row r="119" spans="1:26" x14ac:dyDescent="0.25">
      <c r="A119" t="str">
        <f t="shared" si="3"/>
        <v>13237_2285002006</v>
      </c>
      <c r="B119" s="77" t="s">
        <v>84</v>
      </c>
      <c r="C119" s="77" t="s">
        <v>85</v>
      </c>
      <c r="D119" s="1" t="s">
        <v>28</v>
      </c>
      <c r="E119" s="1">
        <v>262</v>
      </c>
      <c r="F119" s="1">
        <v>2.717391304347826E-3</v>
      </c>
      <c r="I119" s="76" t="s">
        <v>361</v>
      </c>
      <c r="J119" s="76" t="s">
        <v>76</v>
      </c>
      <c r="K119" s="76" t="s">
        <v>77</v>
      </c>
      <c r="L119" s="76" t="s">
        <v>41</v>
      </c>
      <c r="M119" s="76" t="s">
        <v>255</v>
      </c>
      <c r="N119" s="76">
        <v>8.6826347305399995E-2</v>
      </c>
      <c r="O119" s="76" t="s">
        <v>246</v>
      </c>
      <c r="P119" s="76">
        <v>0.14285714285699999</v>
      </c>
      <c r="Q119" s="76">
        <v>2.8008499130774199E-3</v>
      </c>
      <c r="U119" s="1"/>
      <c r="Z119" s="79"/>
    </row>
    <row r="120" spans="1:26" x14ac:dyDescent="0.25">
      <c r="A120" t="str">
        <f t="shared" si="3"/>
        <v>13247_2275050011</v>
      </c>
      <c r="B120" s="77" t="s">
        <v>86</v>
      </c>
      <c r="C120" s="77" t="s">
        <v>87</v>
      </c>
      <c r="D120" s="1" t="s">
        <v>39</v>
      </c>
      <c r="E120" s="1">
        <v>262</v>
      </c>
      <c r="F120" s="1">
        <v>2.717391304347826E-3</v>
      </c>
      <c r="I120" s="76" t="s">
        <v>362</v>
      </c>
      <c r="J120" s="76" t="s">
        <v>76</v>
      </c>
      <c r="K120" s="76" t="s">
        <v>77</v>
      </c>
      <c r="L120" s="76" t="s">
        <v>42</v>
      </c>
      <c r="M120" s="76" t="s">
        <v>255</v>
      </c>
      <c r="N120" s="76">
        <v>8.6826347305399995E-2</v>
      </c>
      <c r="O120" s="76" t="s">
        <v>246</v>
      </c>
      <c r="P120" s="76">
        <v>0.14285714285699999</v>
      </c>
      <c r="Q120" s="76">
        <v>2.8008499130774199E-3</v>
      </c>
      <c r="U120" s="1"/>
      <c r="Z120" s="79"/>
    </row>
    <row r="121" spans="1:26" x14ac:dyDescent="0.25">
      <c r="A121" t="str">
        <f t="shared" si="3"/>
        <v>13247_2275050012</v>
      </c>
      <c r="B121" s="77" t="s">
        <v>86</v>
      </c>
      <c r="C121" s="77" t="s">
        <v>87</v>
      </c>
      <c r="D121" s="1" t="s">
        <v>40</v>
      </c>
      <c r="E121" s="1">
        <v>262</v>
      </c>
      <c r="F121" s="1">
        <v>2.717391304347826E-3</v>
      </c>
      <c r="I121" s="76" t="s">
        <v>363</v>
      </c>
      <c r="J121" s="76" t="s">
        <v>76</v>
      </c>
      <c r="K121" s="76" t="s">
        <v>77</v>
      </c>
      <c r="L121" s="76" t="s">
        <v>28</v>
      </c>
      <c r="M121" s="76" t="s">
        <v>245</v>
      </c>
      <c r="N121" s="76">
        <v>8.3333333333299994E-2</v>
      </c>
      <c r="O121" s="76" t="s">
        <v>246</v>
      </c>
      <c r="P121" s="76">
        <v>0.14285714285699999</v>
      </c>
      <c r="Q121" s="76">
        <v>2.68817204300968E-3</v>
      </c>
      <c r="U121" s="1"/>
      <c r="Z121" s="79"/>
    </row>
    <row r="122" spans="1:26" x14ac:dyDescent="0.25">
      <c r="A122" t="str">
        <f t="shared" si="3"/>
        <v>13247_2285002006</v>
      </c>
      <c r="B122" s="77" t="s">
        <v>86</v>
      </c>
      <c r="C122" s="77" t="s">
        <v>87</v>
      </c>
      <c r="D122" s="1" t="s">
        <v>28</v>
      </c>
      <c r="E122" s="1">
        <v>262</v>
      </c>
      <c r="F122" s="1">
        <v>2.717391304347826E-3</v>
      </c>
      <c r="I122" s="76" t="s">
        <v>364</v>
      </c>
      <c r="J122" s="76" t="s">
        <v>76</v>
      </c>
      <c r="K122" s="76" t="s">
        <v>77</v>
      </c>
      <c r="L122" s="76" t="s">
        <v>34</v>
      </c>
      <c r="M122" s="76" t="s">
        <v>245</v>
      </c>
      <c r="N122" s="76">
        <v>8.3333333333299994E-2</v>
      </c>
      <c r="O122" s="76" t="s">
        <v>246</v>
      </c>
      <c r="P122" s="76">
        <v>0.14285714285699999</v>
      </c>
      <c r="Q122" s="76">
        <v>2.68817204300968E-3</v>
      </c>
      <c r="U122" s="1"/>
      <c r="Z122" s="79"/>
    </row>
    <row r="123" spans="1:26" x14ac:dyDescent="0.25">
      <c r="A123" t="str">
        <f t="shared" si="3"/>
        <v>13255_2275050011</v>
      </c>
      <c r="B123" s="77" t="s">
        <v>88</v>
      </c>
      <c r="C123" s="77" t="s">
        <v>89</v>
      </c>
      <c r="D123" s="1" t="s">
        <v>39</v>
      </c>
      <c r="E123" s="1">
        <v>262</v>
      </c>
      <c r="F123" s="1">
        <v>2.717391304347826E-3</v>
      </c>
      <c r="I123" s="76" t="s">
        <v>365</v>
      </c>
      <c r="J123" s="76" t="s">
        <v>97</v>
      </c>
      <c r="K123" s="76" t="s">
        <v>98</v>
      </c>
      <c r="L123" s="76" t="s">
        <v>39</v>
      </c>
      <c r="M123" s="76" t="s">
        <v>245</v>
      </c>
      <c r="N123" s="76">
        <v>8.3333333333299994E-2</v>
      </c>
      <c r="O123" s="76" t="s">
        <v>246</v>
      </c>
      <c r="P123" s="76">
        <v>0.14285714285699999</v>
      </c>
      <c r="Q123" s="76">
        <v>2.68817204300968E-3</v>
      </c>
      <c r="U123" s="1"/>
      <c r="Z123" s="79"/>
    </row>
    <row r="124" spans="1:26" x14ac:dyDescent="0.25">
      <c r="A124" t="str">
        <f t="shared" si="3"/>
        <v>13255_2275050012</v>
      </c>
      <c r="B124" s="77" t="s">
        <v>88</v>
      </c>
      <c r="C124" s="77" t="s">
        <v>89</v>
      </c>
      <c r="D124" s="1" t="s">
        <v>40</v>
      </c>
      <c r="E124" s="1">
        <v>262</v>
      </c>
      <c r="F124" s="1">
        <v>2.717391304347826E-3</v>
      </c>
      <c r="I124" s="76" t="s">
        <v>366</v>
      </c>
      <c r="J124" s="76" t="s">
        <v>97</v>
      </c>
      <c r="K124" s="76" t="s">
        <v>98</v>
      </c>
      <c r="L124" s="76" t="s">
        <v>34</v>
      </c>
      <c r="M124" s="76" t="s">
        <v>245</v>
      </c>
      <c r="N124" s="76">
        <v>8.3333333333299994E-2</v>
      </c>
      <c r="O124" s="76" t="s">
        <v>246</v>
      </c>
      <c r="P124" s="76">
        <v>0.14285714285699999</v>
      </c>
      <c r="Q124" s="76">
        <v>2.68817204300968E-3</v>
      </c>
      <c r="U124" s="1"/>
      <c r="Z124" s="79"/>
    </row>
    <row r="125" spans="1:26" x14ac:dyDescent="0.25">
      <c r="A125" t="str">
        <f t="shared" si="3"/>
        <v>13255_2285002006</v>
      </c>
      <c r="B125" s="77" t="s">
        <v>88</v>
      </c>
      <c r="C125" s="77" t="s">
        <v>89</v>
      </c>
      <c r="D125" s="1" t="s">
        <v>28</v>
      </c>
      <c r="E125" s="1">
        <v>262</v>
      </c>
      <c r="F125" s="1">
        <v>2.717391304347826E-3</v>
      </c>
      <c r="I125" s="76" t="s">
        <v>367</v>
      </c>
      <c r="J125" s="76" t="s">
        <v>78</v>
      </c>
      <c r="K125" s="76" t="s">
        <v>79</v>
      </c>
      <c r="L125" s="76" t="s">
        <v>39</v>
      </c>
      <c r="M125" s="76" t="s">
        <v>245</v>
      </c>
      <c r="N125" s="76">
        <v>8.3333333333299994E-2</v>
      </c>
      <c r="O125" s="76" t="s">
        <v>246</v>
      </c>
      <c r="P125" s="76">
        <v>0.14285714285699999</v>
      </c>
      <c r="Q125" s="76">
        <v>2.68817204300968E-3</v>
      </c>
      <c r="U125" s="1"/>
      <c r="Z125" s="79"/>
    </row>
    <row r="126" spans="1:26" x14ac:dyDescent="0.25">
      <c r="A126" t="str">
        <f t="shared" si="3"/>
        <v>13297_2275050011</v>
      </c>
      <c r="B126" s="77" t="s">
        <v>90</v>
      </c>
      <c r="C126" s="77" t="s">
        <v>91</v>
      </c>
      <c r="D126" s="1" t="s">
        <v>39</v>
      </c>
      <c r="E126" s="1">
        <v>262</v>
      </c>
      <c r="F126" s="1">
        <v>2.717391304347826E-3</v>
      </c>
      <c r="I126" s="76" t="s">
        <v>368</v>
      </c>
      <c r="J126" s="76" t="s">
        <v>78</v>
      </c>
      <c r="K126" s="76" t="s">
        <v>79</v>
      </c>
      <c r="L126" s="76" t="s">
        <v>40</v>
      </c>
      <c r="M126" s="76" t="s">
        <v>245</v>
      </c>
      <c r="N126" s="76">
        <v>8.3333333333299994E-2</v>
      </c>
      <c r="O126" s="76" t="s">
        <v>246</v>
      </c>
      <c r="P126" s="76">
        <v>0.14285714285699999</v>
      </c>
      <c r="Q126" s="76">
        <v>2.68817204300968E-3</v>
      </c>
      <c r="U126" s="1"/>
      <c r="Z126" s="79"/>
    </row>
    <row r="127" spans="1:26" x14ac:dyDescent="0.25">
      <c r="A127" t="str">
        <f t="shared" si="3"/>
        <v>13297_2275050012</v>
      </c>
      <c r="B127" s="77" t="s">
        <v>90</v>
      </c>
      <c r="C127" s="77" t="s">
        <v>91</v>
      </c>
      <c r="D127" s="1" t="s">
        <v>40</v>
      </c>
      <c r="E127" s="1">
        <v>262</v>
      </c>
      <c r="F127" s="1">
        <v>2.717391304347826E-3</v>
      </c>
      <c r="I127" s="76" t="s">
        <v>369</v>
      </c>
      <c r="J127" s="76" t="s">
        <v>78</v>
      </c>
      <c r="K127" s="76" t="s">
        <v>79</v>
      </c>
      <c r="L127" s="76" t="s">
        <v>41</v>
      </c>
      <c r="M127" s="76" t="s">
        <v>255</v>
      </c>
      <c r="N127" s="76">
        <v>8.6826347305399995E-2</v>
      </c>
      <c r="O127" s="76" t="s">
        <v>246</v>
      </c>
      <c r="P127" s="76">
        <v>0.14285714285699999</v>
      </c>
      <c r="Q127" s="76">
        <v>2.8008499130774199E-3</v>
      </c>
      <c r="U127" s="1"/>
      <c r="Z127" s="79"/>
    </row>
    <row r="128" spans="1:26" x14ac:dyDescent="0.25">
      <c r="A128" t="str">
        <f t="shared" si="3"/>
        <v>13297_2285002006</v>
      </c>
      <c r="B128" s="77" t="s">
        <v>90</v>
      </c>
      <c r="C128" s="77" t="s">
        <v>91</v>
      </c>
      <c r="D128" s="1" t="s">
        <v>28</v>
      </c>
      <c r="E128" s="1">
        <v>262</v>
      </c>
      <c r="F128" s="1">
        <v>2.717391304347826E-3</v>
      </c>
      <c r="I128" s="76" t="s">
        <v>370</v>
      </c>
      <c r="J128" s="76" t="s">
        <v>78</v>
      </c>
      <c r="K128" s="76" t="s">
        <v>79</v>
      </c>
      <c r="L128" s="76" t="s">
        <v>42</v>
      </c>
      <c r="M128" s="76" t="s">
        <v>255</v>
      </c>
      <c r="N128" s="76">
        <v>8.6826347305399995E-2</v>
      </c>
      <c r="O128" s="76" t="s">
        <v>246</v>
      </c>
      <c r="P128" s="76">
        <v>0.14285714285699999</v>
      </c>
      <c r="Q128" s="76">
        <v>2.8008499130774199E-3</v>
      </c>
      <c r="U128" s="1"/>
      <c r="Z128" s="79"/>
    </row>
    <row r="129" spans="1:26" x14ac:dyDescent="0.25">
      <c r="A129" t="str">
        <f t="shared" si="3"/>
        <v>13297_2285002007</v>
      </c>
      <c r="B129" s="77" t="s">
        <v>90</v>
      </c>
      <c r="C129" s="77" t="s">
        <v>91</v>
      </c>
      <c r="D129" s="1" t="s">
        <v>30</v>
      </c>
      <c r="E129" s="1">
        <v>262</v>
      </c>
      <c r="F129" s="1">
        <v>2.717391304347826E-3</v>
      </c>
      <c r="I129" s="76" t="s">
        <v>371</v>
      </c>
      <c r="J129" s="76" t="s">
        <v>78</v>
      </c>
      <c r="K129" s="76" t="s">
        <v>79</v>
      </c>
      <c r="L129" s="76" t="s">
        <v>28</v>
      </c>
      <c r="M129" s="76" t="s">
        <v>245</v>
      </c>
      <c r="N129" s="76">
        <v>8.3333333333299994E-2</v>
      </c>
      <c r="O129" s="76" t="s">
        <v>246</v>
      </c>
      <c r="P129" s="76">
        <v>0.14285714285699999</v>
      </c>
      <c r="Q129" s="76">
        <v>2.68817204300968E-3</v>
      </c>
      <c r="U129" s="1"/>
      <c r="Z129" s="79"/>
    </row>
    <row r="130" spans="1:26" x14ac:dyDescent="0.25">
      <c r="A130" t="str">
        <f t="shared" ref="A130:A151" si="4">B130&amp;"_"&amp;D130</f>
        <v>13013_2285002010</v>
      </c>
      <c r="B130" s="57" t="s">
        <v>52</v>
      </c>
      <c r="C130" s="57" t="s">
        <v>53</v>
      </c>
      <c r="D130" s="76">
        <v>2285002010</v>
      </c>
      <c r="E130" s="1">
        <v>262</v>
      </c>
      <c r="F130" s="1">
        <v>2.717391304347826E-3</v>
      </c>
      <c r="I130" s="76" t="s">
        <v>372</v>
      </c>
      <c r="J130" s="76" t="s">
        <v>78</v>
      </c>
      <c r="K130" s="76" t="s">
        <v>79</v>
      </c>
      <c r="L130" s="76" t="s">
        <v>30</v>
      </c>
      <c r="M130" s="76" t="s">
        <v>245</v>
      </c>
      <c r="N130" s="76">
        <v>8.3333333333299994E-2</v>
      </c>
      <c r="O130" s="76" t="s">
        <v>246</v>
      </c>
      <c r="P130" s="76">
        <v>0.14285714285699999</v>
      </c>
      <c r="Q130" s="76">
        <v>2.68817204300968E-3</v>
      </c>
      <c r="U130" s="1"/>
      <c r="Z130" s="79"/>
    </row>
    <row r="131" spans="1:26" x14ac:dyDescent="0.25">
      <c r="A131" t="str">
        <f t="shared" si="4"/>
        <v>13015_2285002010</v>
      </c>
      <c r="B131" s="57" t="s">
        <v>54</v>
      </c>
      <c r="C131" s="57" t="s">
        <v>55</v>
      </c>
      <c r="D131" s="76">
        <v>2285002010</v>
      </c>
      <c r="E131" s="1">
        <v>262</v>
      </c>
      <c r="F131" s="1">
        <v>2.717391304347826E-3</v>
      </c>
      <c r="I131" s="76" t="s">
        <v>373</v>
      </c>
      <c r="J131" s="76" t="s">
        <v>78</v>
      </c>
      <c r="K131" s="76" t="s">
        <v>79</v>
      </c>
      <c r="L131" s="76" t="s">
        <v>34</v>
      </c>
      <c r="M131" s="76" t="s">
        <v>245</v>
      </c>
      <c r="N131" s="76">
        <v>8.3333333333299994E-2</v>
      </c>
      <c r="O131" s="76" t="s">
        <v>246</v>
      </c>
      <c r="P131" s="76">
        <v>0.14285714285699999</v>
      </c>
      <c r="Q131" s="76">
        <v>2.68817204300968E-3</v>
      </c>
      <c r="U131" s="1"/>
      <c r="Z131" s="79"/>
    </row>
    <row r="132" spans="1:26" x14ac:dyDescent="0.25">
      <c r="A132" t="str">
        <f t="shared" si="4"/>
        <v>13045_2285002010</v>
      </c>
      <c r="B132" s="57" t="s">
        <v>56</v>
      </c>
      <c r="C132" s="57" t="s">
        <v>57</v>
      </c>
      <c r="D132" s="76">
        <v>2285002010</v>
      </c>
      <c r="E132" s="1">
        <v>262</v>
      </c>
      <c r="F132" s="1">
        <v>2.717391304347826E-3</v>
      </c>
      <c r="I132" s="76" t="s">
        <v>374</v>
      </c>
      <c r="J132" s="76" t="s">
        <v>80</v>
      </c>
      <c r="K132" s="76" t="s">
        <v>81</v>
      </c>
      <c r="L132" s="76" t="s">
        <v>39</v>
      </c>
      <c r="M132" s="76" t="s">
        <v>245</v>
      </c>
      <c r="N132" s="76">
        <v>8.3333333333299994E-2</v>
      </c>
      <c r="O132" s="76" t="s">
        <v>246</v>
      </c>
      <c r="P132" s="76">
        <v>0.14285714285699999</v>
      </c>
      <c r="Q132" s="76">
        <v>2.68817204300968E-3</v>
      </c>
      <c r="Z132" s="79"/>
    </row>
    <row r="133" spans="1:26" x14ac:dyDescent="0.25">
      <c r="A133" t="str">
        <f t="shared" si="4"/>
        <v>13057_2285002010</v>
      </c>
      <c r="B133" s="57" t="s">
        <v>58</v>
      </c>
      <c r="C133" s="57" t="s">
        <v>59</v>
      </c>
      <c r="D133" s="76">
        <v>2285002010</v>
      </c>
      <c r="E133" s="1">
        <v>262</v>
      </c>
      <c r="F133" s="1">
        <v>2.717391304347826E-3</v>
      </c>
      <c r="I133" s="76" t="s">
        <v>375</v>
      </c>
      <c r="J133" s="76" t="s">
        <v>80</v>
      </c>
      <c r="K133" s="76" t="s">
        <v>81</v>
      </c>
      <c r="L133" s="76" t="s">
        <v>40</v>
      </c>
      <c r="M133" s="76" t="s">
        <v>245</v>
      </c>
      <c r="N133" s="76">
        <v>8.3333333333299994E-2</v>
      </c>
      <c r="O133" s="76" t="s">
        <v>246</v>
      </c>
      <c r="P133" s="76">
        <v>0.14285714285699999</v>
      </c>
      <c r="Q133" s="76">
        <v>2.68817204300968E-3</v>
      </c>
      <c r="Z133" s="79"/>
    </row>
    <row r="134" spans="1:26" x14ac:dyDescent="0.25">
      <c r="A134" t="str">
        <f t="shared" si="4"/>
        <v>13063_2285002010</v>
      </c>
      <c r="B134" s="57" t="s">
        <v>60</v>
      </c>
      <c r="C134" s="57" t="s">
        <v>61</v>
      </c>
      <c r="D134" s="76">
        <v>2285002010</v>
      </c>
      <c r="E134" s="1">
        <v>262</v>
      </c>
      <c r="F134" s="1">
        <v>2.717391304347826E-3</v>
      </c>
      <c r="I134" s="76" t="s">
        <v>376</v>
      </c>
      <c r="J134" s="76" t="s">
        <v>80</v>
      </c>
      <c r="K134" s="76" t="s">
        <v>81</v>
      </c>
      <c r="L134" s="76" t="s">
        <v>28</v>
      </c>
      <c r="M134" s="76" t="s">
        <v>245</v>
      </c>
      <c r="N134" s="76">
        <v>8.3333333333299994E-2</v>
      </c>
      <c r="O134" s="76" t="s">
        <v>246</v>
      </c>
      <c r="P134" s="76">
        <v>0.14285714285699999</v>
      </c>
      <c r="Q134" s="76">
        <v>2.68817204300968E-3</v>
      </c>
      <c r="Z134" s="79"/>
    </row>
    <row r="135" spans="1:26" x14ac:dyDescent="0.25">
      <c r="A135" t="str">
        <f t="shared" si="4"/>
        <v>13067_2285002010</v>
      </c>
      <c r="B135" s="57" t="s">
        <v>62</v>
      </c>
      <c r="C135" s="57" t="s">
        <v>63</v>
      </c>
      <c r="D135" s="76">
        <v>2285002010</v>
      </c>
      <c r="E135" s="1">
        <v>262</v>
      </c>
      <c r="F135" s="1">
        <v>2.717391304347826E-3</v>
      </c>
      <c r="I135" s="76" t="s">
        <v>377</v>
      </c>
      <c r="J135" s="76" t="s">
        <v>80</v>
      </c>
      <c r="K135" s="76" t="s">
        <v>81</v>
      </c>
      <c r="L135" s="76" t="s">
        <v>30</v>
      </c>
      <c r="M135" s="76" t="s">
        <v>245</v>
      </c>
      <c r="N135" s="76">
        <v>8.3333333333299994E-2</v>
      </c>
      <c r="O135" s="76" t="s">
        <v>246</v>
      </c>
      <c r="P135" s="76">
        <v>0.14285714285699999</v>
      </c>
      <c r="Q135" s="76">
        <v>2.68817204300968E-3</v>
      </c>
      <c r="Z135" s="79"/>
    </row>
    <row r="136" spans="1:26" x14ac:dyDescent="0.25">
      <c r="A136" t="str">
        <f t="shared" si="4"/>
        <v>13077_2285002010</v>
      </c>
      <c r="B136" s="57" t="s">
        <v>64</v>
      </c>
      <c r="C136" s="57" t="s">
        <v>65</v>
      </c>
      <c r="D136" s="76">
        <v>2285002010</v>
      </c>
      <c r="E136" s="1">
        <v>262</v>
      </c>
      <c r="F136" s="1">
        <v>2.717391304347826E-3</v>
      </c>
      <c r="I136" s="76" t="s">
        <v>378</v>
      </c>
      <c r="J136" s="76" t="s">
        <v>80</v>
      </c>
      <c r="K136" s="76" t="s">
        <v>81</v>
      </c>
      <c r="L136" s="76" t="s">
        <v>34</v>
      </c>
      <c r="M136" s="76" t="s">
        <v>245</v>
      </c>
      <c r="N136" s="76">
        <v>8.3333333333299994E-2</v>
      </c>
      <c r="O136" s="76" t="s">
        <v>246</v>
      </c>
      <c r="P136" s="76">
        <v>0.14285714285699999</v>
      </c>
      <c r="Q136" s="76">
        <v>2.68817204300968E-3</v>
      </c>
      <c r="Z136" s="79"/>
    </row>
    <row r="137" spans="1:26" x14ac:dyDescent="0.25">
      <c r="A137" t="str">
        <f t="shared" si="4"/>
        <v>13089_2285002010</v>
      </c>
      <c r="B137" s="57" t="s">
        <v>66</v>
      </c>
      <c r="C137" s="57" t="s">
        <v>194</v>
      </c>
      <c r="D137" s="76">
        <v>2285002010</v>
      </c>
      <c r="E137" s="1">
        <v>262</v>
      </c>
      <c r="F137" s="1">
        <v>2.717391304347826E-3</v>
      </c>
      <c r="I137" s="76" t="s">
        <v>379</v>
      </c>
      <c r="J137" s="76" t="s">
        <v>82</v>
      </c>
      <c r="K137" s="76" t="s">
        <v>83</v>
      </c>
      <c r="L137" s="76" t="s">
        <v>39</v>
      </c>
      <c r="M137" s="76" t="s">
        <v>245</v>
      </c>
      <c r="N137" s="76">
        <v>8.3333333333299994E-2</v>
      </c>
      <c r="O137" s="76" t="s">
        <v>246</v>
      </c>
      <c r="P137" s="76">
        <v>0.14285714285699999</v>
      </c>
      <c r="Q137" s="76">
        <v>2.68817204300968E-3</v>
      </c>
      <c r="Z137" s="79"/>
    </row>
    <row r="138" spans="1:26" x14ac:dyDescent="0.25">
      <c r="A138" t="str">
        <f t="shared" si="4"/>
        <v>13097_2285002010</v>
      </c>
      <c r="B138" s="57" t="s">
        <v>68</v>
      </c>
      <c r="C138" s="57" t="s">
        <v>69</v>
      </c>
      <c r="D138" s="76">
        <v>2285002010</v>
      </c>
      <c r="E138" s="1">
        <v>262</v>
      </c>
      <c r="F138" s="1">
        <v>2.717391304347826E-3</v>
      </c>
      <c r="I138" s="76" t="s">
        <v>380</v>
      </c>
      <c r="J138" s="76" t="s">
        <v>82</v>
      </c>
      <c r="K138" s="76" t="s">
        <v>83</v>
      </c>
      <c r="L138" s="76" t="s">
        <v>40</v>
      </c>
      <c r="M138" s="76" t="s">
        <v>245</v>
      </c>
      <c r="N138" s="76">
        <v>8.3333333333299994E-2</v>
      </c>
      <c r="O138" s="76" t="s">
        <v>246</v>
      </c>
      <c r="P138" s="76">
        <v>0.14285714285699999</v>
      </c>
      <c r="Q138" s="76">
        <v>2.68817204300968E-3</v>
      </c>
      <c r="Z138" s="79"/>
    </row>
    <row r="139" spans="1:26" x14ac:dyDescent="0.25">
      <c r="A139" t="str">
        <f t="shared" si="4"/>
        <v>13113_2285002010</v>
      </c>
      <c r="B139" s="57" t="s">
        <v>70</v>
      </c>
      <c r="C139" s="57" t="s">
        <v>71</v>
      </c>
      <c r="D139" s="76">
        <v>2285002010</v>
      </c>
      <c r="E139" s="1">
        <v>262</v>
      </c>
      <c r="F139" s="1">
        <v>2.717391304347826E-3</v>
      </c>
      <c r="I139" s="76" t="s">
        <v>381</v>
      </c>
      <c r="J139" s="76" t="s">
        <v>82</v>
      </c>
      <c r="K139" s="76" t="s">
        <v>83</v>
      </c>
      <c r="L139" s="76" t="s">
        <v>28</v>
      </c>
      <c r="M139" s="76" t="s">
        <v>245</v>
      </c>
      <c r="N139" s="76">
        <v>8.3333333333299994E-2</v>
      </c>
      <c r="O139" s="76" t="s">
        <v>246</v>
      </c>
      <c r="P139" s="76">
        <v>0.14285714285699999</v>
      </c>
      <c r="Q139" s="76">
        <v>2.68817204300968E-3</v>
      </c>
      <c r="Z139" s="79"/>
    </row>
    <row r="140" spans="1:26" x14ac:dyDescent="0.25">
      <c r="A140" t="str">
        <f t="shared" si="4"/>
        <v>13117_2285002010</v>
      </c>
      <c r="B140" s="57" t="s">
        <v>95</v>
      </c>
      <c r="C140" s="57" t="s">
        <v>96</v>
      </c>
      <c r="D140" s="76">
        <v>2285002010</v>
      </c>
      <c r="E140" s="1">
        <v>262</v>
      </c>
      <c r="F140" s="1">
        <v>2.717391304347826E-3</v>
      </c>
      <c r="I140" s="76" t="s">
        <v>382</v>
      </c>
      <c r="J140" s="76" t="s">
        <v>82</v>
      </c>
      <c r="K140" s="76" t="s">
        <v>83</v>
      </c>
      <c r="L140" s="76" t="s">
        <v>34</v>
      </c>
      <c r="M140" s="76" t="s">
        <v>245</v>
      </c>
      <c r="N140" s="76">
        <v>8.3333333333299994E-2</v>
      </c>
      <c r="O140" s="76" t="s">
        <v>246</v>
      </c>
      <c r="P140" s="76">
        <v>0.14285714285699999</v>
      </c>
      <c r="Q140" s="76">
        <v>2.68817204300968E-3</v>
      </c>
      <c r="Z140" s="79"/>
    </row>
    <row r="141" spans="1:26" x14ac:dyDescent="0.25">
      <c r="A141" t="str">
        <f t="shared" si="4"/>
        <v>13121_2285002010</v>
      </c>
      <c r="B141" s="57" t="s">
        <v>72</v>
      </c>
      <c r="C141" s="57" t="s">
        <v>73</v>
      </c>
      <c r="D141" s="76">
        <v>2285002010</v>
      </c>
      <c r="E141" s="1">
        <v>262</v>
      </c>
      <c r="F141" s="1">
        <v>2.717391304347826E-3</v>
      </c>
      <c r="I141" s="76" t="s">
        <v>383</v>
      </c>
      <c r="J141" s="76" t="s">
        <v>84</v>
      </c>
      <c r="K141" s="76" t="s">
        <v>85</v>
      </c>
      <c r="L141" s="76" t="s">
        <v>39</v>
      </c>
      <c r="M141" s="76" t="s">
        <v>245</v>
      </c>
      <c r="N141" s="76">
        <v>8.3333333333299994E-2</v>
      </c>
      <c r="O141" s="76" t="s">
        <v>246</v>
      </c>
      <c r="P141" s="76">
        <v>0.14285714285699999</v>
      </c>
      <c r="Q141" s="76">
        <v>2.68817204300968E-3</v>
      </c>
      <c r="Z141" s="79"/>
    </row>
    <row r="142" spans="1:26" x14ac:dyDescent="0.25">
      <c r="A142" t="str">
        <f t="shared" si="4"/>
        <v>13135_2285002010</v>
      </c>
      <c r="B142" s="57" t="s">
        <v>74</v>
      </c>
      <c r="C142" s="57" t="s">
        <v>75</v>
      </c>
      <c r="D142" s="76">
        <v>2285002010</v>
      </c>
      <c r="E142" s="1">
        <v>262</v>
      </c>
      <c r="F142" s="1">
        <v>2.717391304347826E-3</v>
      </c>
      <c r="I142" s="76" t="s">
        <v>384</v>
      </c>
      <c r="J142" s="76" t="s">
        <v>84</v>
      </c>
      <c r="K142" s="76" t="s">
        <v>85</v>
      </c>
      <c r="L142" s="76" t="s">
        <v>28</v>
      </c>
      <c r="M142" s="76" t="s">
        <v>245</v>
      </c>
      <c r="N142" s="76">
        <v>8.3333333333299994E-2</v>
      </c>
      <c r="O142" s="76" t="s">
        <v>246</v>
      </c>
      <c r="P142" s="76">
        <v>0.14285714285699999</v>
      </c>
      <c r="Q142" s="76">
        <v>2.68817204300968E-3</v>
      </c>
      <c r="Z142" s="79"/>
    </row>
    <row r="143" spans="1:26" x14ac:dyDescent="0.25">
      <c r="A143" t="str">
        <f t="shared" si="4"/>
        <v>13139_2285002010</v>
      </c>
      <c r="B143" s="57" t="s">
        <v>76</v>
      </c>
      <c r="C143" s="57" t="s">
        <v>77</v>
      </c>
      <c r="D143" s="76">
        <v>2285002010</v>
      </c>
      <c r="E143" s="1">
        <v>262</v>
      </c>
      <c r="F143" s="1">
        <v>2.717391304347826E-3</v>
      </c>
      <c r="I143" s="76" t="s">
        <v>385</v>
      </c>
      <c r="J143" s="76" t="s">
        <v>84</v>
      </c>
      <c r="K143" s="76" t="s">
        <v>85</v>
      </c>
      <c r="L143" s="76" t="s">
        <v>34</v>
      </c>
      <c r="M143" s="76" t="s">
        <v>245</v>
      </c>
      <c r="N143" s="76">
        <v>8.3333333333299994E-2</v>
      </c>
      <c r="O143" s="76" t="s">
        <v>246</v>
      </c>
      <c r="P143" s="76">
        <v>0.14285714285699999</v>
      </c>
      <c r="Q143" s="76">
        <v>2.68817204300968E-3</v>
      </c>
      <c r="Z143" s="79"/>
    </row>
    <row r="144" spans="1:26" x14ac:dyDescent="0.25">
      <c r="A144" t="str">
        <f t="shared" si="4"/>
        <v>13149_2285002010</v>
      </c>
      <c r="B144" s="57" t="s">
        <v>97</v>
      </c>
      <c r="C144" s="57" t="s">
        <v>98</v>
      </c>
      <c r="D144" s="76">
        <v>2285002010</v>
      </c>
      <c r="E144" s="1">
        <v>262</v>
      </c>
      <c r="F144" s="1">
        <v>2.717391304347826E-3</v>
      </c>
      <c r="I144" s="76" t="s">
        <v>386</v>
      </c>
      <c r="J144" s="76" t="s">
        <v>86</v>
      </c>
      <c r="K144" s="76" t="s">
        <v>87</v>
      </c>
      <c r="L144" s="76" t="s">
        <v>39</v>
      </c>
      <c r="M144" s="76" t="s">
        <v>245</v>
      </c>
      <c r="N144" s="76">
        <v>8.3333333333299994E-2</v>
      </c>
      <c r="O144" s="76" t="s">
        <v>246</v>
      </c>
      <c r="P144" s="76">
        <v>0.14285714285699999</v>
      </c>
      <c r="Q144" s="76">
        <v>2.68817204300968E-3</v>
      </c>
      <c r="Z144" s="79"/>
    </row>
    <row r="145" spans="1:26" x14ac:dyDescent="0.25">
      <c r="A145" t="str">
        <f t="shared" si="4"/>
        <v>13151_2285002010</v>
      </c>
      <c r="B145" s="57" t="s">
        <v>78</v>
      </c>
      <c r="C145" s="57" t="s">
        <v>79</v>
      </c>
      <c r="D145" s="76">
        <v>2285002010</v>
      </c>
      <c r="E145" s="1">
        <v>262</v>
      </c>
      <c r="F145" s="1">
        <v>2.717391304347826E-3</v>
      </c>
      <c r="I145" s="76" t="s">
        <v>387</v>
      </c>
      <c r="J145" s="76" t="s">
        <v>86</v>
      </c>
      <c r="K145" s="76" t="s">
        <v>87</v>
      </c>
      <c r="L145" s="76" t="s">
        <v>40</v>
      </c>
      <c r="M145" s="76" t="s">
        <v>245</v>
      </c>
      <c r="N145" s="76">
        <v>8.3333333333299994E-2</v>
      </c>
      <c r="O145" s="76" t="s">
        <v>246</v>
      </c>
      <c r="P145" s="76">
        <v>0.14285714285699999</v>
      </c>
      <c r="Q145" s="76">
        <v>2.68817204300968E-3</v>
      </c>
      <c r="Z145" s="79"/>
    </row>
    <row r="146" spans="1:26" x14ac:dyDescent="0.25">
      <c r="A146" t="str">
        <f t="shared" si="4"/>
        <v>13217_2285002010</v>
      </c>
      <c r="B146" s="57" t="s">
        <v>80</v>
      </c>
      <c r="C146" s="57" t="s">
        <v>81</v>
      </c>
      <c r="D146" s="76">
        <v>2285002010</v>
      </c>
      <c r="E146" s="1">
        <v>262</v>
      </c>
      <c r="F146" s="1">
        <v>2.717391304347826E-3</v>
      </c>
      <c r="I146" s="76" t="s">
        <v>388</v>
      </c>
      <c r="J146" s="76" t="s">
        <v>86</v>
      </c>
      <c r="K146" s="76" t="s">
        <v>87</v>
      </c>
      <c r="L146" s="76" t="s">
        <v>28</v>
      </c>
      <c r="M146" s="76" t="s">
        <v>245</v>
      </c>
      <c r="N146" s="76">
        <v>8.3333333333299994E-2</v>
      </c>
      <c r="O146" s="76" t="s">
        <v>246</v>
      </c>
      <c r="P146" s="76">
        <v>0.14285714285699999</v>
      </c>
      <c r="Q146" s="76">
        <v>2.68817204300968E-3</v>
      </c>
      <c r="Z146" s="79"/>
    </row>
    <row r="147" spans="1:26" x14ac:dyDescent="0.25">
      <c r="A147" t="str">
        <f t="shared" si="4"/>
        <v>13223_2285002010</v>
      </c>
      <c r="B147" s="57" t="s">
        <v>82</v>
      </c>
      <c r="C147" s="57" t="s">
        <v>83</v>
      </c>
      <c r="D147" s="76">
        <v>2285002010</v>
      </c>
      <c r="E147" s="1">
        <v>262</v>
      </c>
      <c r="F147" s="1">
        <v>2.717391304347826E-3</v>
      </c>
      <c r="I147" s="76" t="s">
        <v>389</v>
      </c>
      <c r="J147" s="76" t="s">
        <v>86</v>
      </c>
      <c r="K147" s="76" t="s">
        <v>87</v>
      </c>
      <c r="L147" s="76" t="s">
        <v>34</v>
      </c>
      <c r="M147" s="76" t="s">
        <v>245</v>
      </c>
      <c r="N147" s="76">
        <v>8.3333333333299994E-2</v>
      </c>
      <c r="O147" s="76" t="s">
        <v>246</v>
      </c>
      <c r="P147" s="76">
        <v>0.14285714285699999</v>
      </c>
      <c r="Q147" s="76">
        <v>2.68817204300968E-3</v>
      </c>
      <c r="Z147" s="79"/>
    </row>
    <row r="148" spans="1:26" x14ac:dyDescent="0.25">
      <c r="A148" t="str">
        <f t="shared" si="4"/>
        <v>13237_2285002010</v>
      </c>
      <c r="B148" s="57" t="s">
        <v>84</v>
      </c>
      <c r="C148" s="57" t="s">
        <v>85</v>
      </c>
      <c r="D148" s="76">
        <v>2285002010</v>
      </c>
      <c r="E148" s="1">
        <v>262</v>
      </c>
      <c r="F148" s="1">
        <v>2.717391304347826E-3</v>
      </c>
      <c r="I148" s="76" t="s">
        <v>390</v>
      </c>
      <c r="J148" s="76" t="s">
        <v>88</v>
      </c>
      <c r="K148" s="76" t="s">
        <v>89</v>
      </c>
      <c r="L148" s="76" t="s">
        <v>39</v>
      </c>
      <c r="M148" s="76" t="s">
        <v>245</v>
      </c>
      <c r="N148" s="76">
        <v>8.3333333333299994E-2</v>
      </c>
      <c r="O148" s="76" t="s">
        <v>246</v>
      </c>
      <c r="P148" s="76">
        <v>0.14285714285699999</v>
      </c>
      <c r="Q148" s="76">
        <v>2.68817204300968E-3</v>
      </c>
      <c r="Z148" s="79"/>
    </row>
    <row r="149" spans="1:26" x14ac:dyDescent="0.25">
      <c r="A149" t="str">
        <f t="shared" si="4"/>
        <v>13247_2285002010</v>
      </c>
      <c r="B149" s="57" t="s">
        <v>86</v>
      </c>
      <c r="C149" s="57" t="s">
        <v>87</v>
      </c>
      <c r="D149" s="76">
        <v>2285002010</v>
      </c>
      <c r="E149" s="1">
        <v>262</v>
      </c>
      <c r="F149" s="1">
        <v>2.717391304347826E-3</v>
      </c>
      <c r="I149" s="76" t="s">
        <v>391</v>
      </c>
      <c r="J149" s="76" t="s">
        <v>88</v>
      </c>
      <c r="K149" s="76" t="s">
        <v>89</v>
      </c>
      <c r="L149" s="76" t="s">
        <v>40</v>
      </c>
      <c r="M149" s="76" t="s">
        <v>245</v>
      </c>
      <c r="N149" s="76">
        <v>8.3333333333299994E-2</v>
      </c>
      <c r="O149" s="76" t="s">
        <v>246</v>
      </c>
      <c r="P149" s="76">
        <v>0.14285714285699999</v>
      </c>
      <c r="Q149" s="76">
        <v>2.68817204300968E-3</v>
      </c>
      <c r="Z149" s="79"/>
    </row>
    <row r="150" spans="1:26" x14ac:dyDescent="0.25">
      <c r="A150" t="str">
        <f t="shared" si="4"/>
        <v>13255_2285002010</v>
      </c>
      <c r="B150" s="57" t="s">
        <v>88</v>
      </c>
      <c r="C150" s="57" t="s">
        <v>89</v>
      </c>
      <c r="D150" s="76">
        <v>2285002010</v>
      </c>
      <c r="E150" s="1">
        <v>262</v>
      </c>
      <c r="F150" s="1">
        <v>2.717391304347826E-3</v>
      </c>
      <c r="I150" s="76" t="s">
        <v>392</v>
      </c>
      <c r="J150" s="76" t="s">
        <v>88</v>
      </c>
      <c r="K150" s="76" t="s">
        <v>89</v>
      </c>
      <c r="L150" s="76" t="s">
        <v>28</v>
      </c>
      <c r="M150" s="76" t="s">
        <v>245</v>
      </c>
      <c r="N150" s="76">
        <v>8.3333333333299994E-2</v>
      </c>
      <c r="O150" s="76" t="s">
        <v>246</v>
      </c>
      <c r="P150" s="76">
        <v>0.14285714285699999</v>
      </c>
      <c r="Q150" s="76">
        <v>2.68817204300968E-3</v>
      </c>
      <c r="Z150" s="79"/>
    </row>
    <row r="151" spans="1:26" x14ac:dyDescent="0.25">
      <c r="A151" t="str">
        <f t="shared" si="4"/>
        <v>13297_2285002010</v>
      </c>
      <c r="B151" s="57" t="s">
        <v>90</v>
      </c>
      <c r="C151" s="57" t="s">
        <v>91</v>
      </c>
      <c r="D151" s="76">
        <v>2285002010</v>
      </c>
      <c r="E151" s="1">
        <v>262</v>
      </c>
      <c r="F151" s="1">
        <v>2.717391304347826E-3</v>
      </c>
      <c r="I151" s="76" t="s">
        <v>393</v>
      </c>
      <c r="J151" s="76" t="s">
        <v>88</v>
      </c>
      <c r="K151" s="76" t="s">
        <v>89</v>
      </c>
      <c r="L151" s="76" t="s">
        <v>34</v>
      </c>
      <c r="M151" s="76" t="s">
        <v>245</v>
      </c>
      <c r="N151" s="76">
        <v>8.3333333333299994E-2</v>
      </c>
      <c r="O151" s="76" t="s">
        <v>246</v>
      </c>
      <c r="P151" s="76">
        <v>0.14285714285699999</v>
      </c>
      <c r="Q151" s="76">
        <v>2.68817204300968E-3</v>
      </c>
      <c r="Z151" s="79"/>
    </row>
    <row r="152" spans="1:26" x14ac:dyDescent="0.25">
      <c r="A152" t="s">
        <v>401</v>
      </c>
      <c r="B152">
        <v>13113</v>
      </c>
      <c r="C152" t="s">
        <v>71</v>
      </c>
      <c r="D152">
        <v>2265008005</v>
      </c>
      <c r="I152" s="76" t="s">
        <v>394</v>
      </c>
      <c r="J152" s="76" t="s">
        <v>90</v>
      </c>
      <c r="K152" s="76" t="s">
        <v>91</v>
      </c>
      <c r="L152" s="76" t="s">
        <v>39</v>
      </c>
      <c r="M152" s="76" t="s">
        <v>245</v>
      </c>
      <c r="N152" s="76">
        <v>8.3333333333299994E-2</v>
      </c>
      <c r="O152" s="76" t="s">
        <v>246</v>
      </c>
      <c r="P152" s="76">
        <v>0.14285714285699999</v>
      </c>
      <c r="Q152" s="76">
        <v>2.68817204300968E-3</v>
      </c>
    </row>
    <row r="153" spans="1:26" x14ac:dyDescent="0.25">
      <c r="A153" t="s">
        <v>402</v>
      </c>
      <c r="B153">
        <v>13113</v>
      </c>
      <c r="C153" t="s">
        <v>71</v>
      </c>
      <c r="D153">
        <v>2267008005</v>
      </c>
      <c r="I153" s="76" t="s">
        <v>395</v>
      </c>
      <c r="J153" s="76" t="s">
        <v>90</v>
      </c>
      <c r="K153" s="76" t="s">
        <v>91</v>
      </c>
      <c r="L153" s="76" t="s">
        <v>40</v>
      </c>
      <c r="M153" s="76" t="s">
        <v>245</v>
      </c>
      <c r="N153" s="76">
        <v>8.3333333333299994E-2</v>
      </c>
      <c r="O153" s="76" t="s">
        <v>246</v>
      </c>
      <c r="P153" s="76">
        <v>0.14285714285699999</v>
      </c>
      <c r="Q153" s="76">
        <v>2.68817204300968E-3</v>
      </c>
    </row>
    <row r="154" spans="1:26" x14ac:dyDescent="0.25">
      <c r="A154" t="s">
        <v>403</v>
      </c>
      <c r="B154">
        <v>13113</v>
      </c>
      <c r="C154" t="s">
        <v>71</v>
      </c>
      <c r="D154">
        <v>2268008005</v>
      </c>
      <c r="I154" s="76" t="s">
        <v>396</v>
      </c>
      <c r="J154" s="76" t="s">
        <v>90</v>
      </c>
      <c r="K154" s="76" t="s">
        <v>91</v>
      </c>
      <c r="L154" s="76" t="s">
        <v>28</v>
      </c>
      <c r="M154" s="76" t="s">
        <v>245</v>
      </c>
      <c r="N154" s="76">
        <v>8.3333333333299994E-2</v>
      </c>
      <c r="O154" s="76" t="s">
        <v>246</v>
      </c>
      <c r="P154" s="76">
        <v>0.14285714285699999</v>
      </c>
      <c r="Q154" s="76">
        <v>2.68817204300968E-3</v>
      </c>
    </row>
    <row r="155" spans="1:26" x14ac:dyDescent="0.25">
      <c r="A155" t="s">
        <v>404</v>
      </c>
      <c r="B155">
        <v>13113</v>
      </c>
      <c r="C155" t="s">
        <v>71</v>
      </c>
      <c r="D155">
        <v>2270008005</v>
      </c>
      <c r="I155" s="76" t="s">
        <v>397</v>
      </c>
      <c r="J155" s="76" t="s">
        <v>90</v>
      </c>
      <c r="K155" s="76" t="s">
        <v>91</v>
      </c>
      <c r="L155" s="76" t="s">
        <v>30</v>
      </c>
      <c r="M155" s="76" t="s">
        <v>245</v>
      </c>
      <c r="N155" s="76">
        <v>8.3333333333299994E-2</v>
      </c>
      <c r="O155" s="76" t="s">
        <v>246</v>
      </c>
      <c r="P155" s="76">
        <v>0.14285714285699999</v>
      </c>
      <c r="Q155" s="76">
        <v>2.68817204300968E-3</v>
      </c>
    </row>
    <row r="156" spans="1:26" x14ac:dyDescent="0.25">
      <c r="A156" t="s">
        <v>405</v>
      </c>
      <c r="B156">
        <v>13113</v>
      </c>
      <c r="C156" t="s">
        <v>71</v>
      </c>
      <c r="D156">
        <v>2275060012</v>
      </c>
      <c r="I156" s="76" t="s">
        <v>398</v>
      </c>
      <c r="J156" s="76" t="s">
        <v>90</v>
      </c>
      <c r="K156" s="76" t="s">
        <v>91</v>
      </c>
      <c r="L156" s="76" t="s">
        <v>34</v>
      </c>
      <c r="M156" s="76" t="s">
        <v>245</v>
      </c>
      <c r="N156" s="76">
        <v>8.3333333333299994E-2</v>
      </c>
      <c r="O156" s="76" t="s">
        <v>246</v>
      </c>
      <c r="P156" s="76">
        <v>0.14285714285699999</v>
      </c>
      <c r="Q156" s="76">
        <v>2.68817204300968E-3</v>
      </c>
    </row>
  </sheetData>
  <sortState ref="S2:AC151">
    <sortCondition ref="U2:U151"/>
    <sortCondition ref="V2:V151"/>
  </sortState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A1:X121"/>
  <sheetViews>
    <sheetView topLeftCell="F1" workbookViewId="0">
      <selection activeCell="S38" sqref="S38"/>
    </sheetView>
  </sheetViews>
  <sheetFormatPr defaultRowHeight="12.75" x14ac:dyDescent="0.2"/>
  <cols>
    <col min="1" max="1" width="17" style="6" bestFit="1" customWidth="1"/>
    <col min="2" max="2" width="6" style="6" bestFit="1" customWidth="1"/>
    <col min="3" max="3" width="11" style="6" bestFit="1" customWidth="1"/>
    <col min="4" max="4" width="13.28515625" style="6" bestFit="1" customWidth="1"/>
    <col min="5" max="5" width="32.140625" style="6" bestFit="1" customWidth="1"/>
    <col min="6" max="6" width="28.7109375" style="6" bestFit="1" customWidth="1"/>
    <col min="7" max="7" width="40.85546875" style="6" bestFit="1" customWidth="1"/>
    <col min="8" max="8" width="7.28515625" style="6" bestFit="1" customWidth="1"/>
    <col min="9" max="9" width="21.140625" style="6" customWidth="1"/>
    <col min="10" max="10" width="8.7109375" style="6" bestFit="1" customWidth="1"/>
    <col min="11" max="11" width="9.42578125" style="6" bestFit="1" customWidth="1"/>
    <col min="12" max="22" width="9.140625" style="6"/>
    <col min="23" max="24" width="9.140625" style="68"/>
    <col min="25" max="256" width="9.140625" style="6"/>
    <col min="257" max="257" width="17" style="6" bestFit="1" customWidth="1"/>
    <col min="258" max="258" width="6" style="6" bestFit="1" customWidth="1"/>
    <col min="259" max="259" width="11" style="6" bestFit="1" customWidth="1"/>
    <col min="260" max="260" width="13.28515625" style="6" bestFit="1" customWidth="1"/>
    <col min="261" max="261" width="32.140625" style="6" bestFit="1" customWidth="1"/>
    <col min="262" max="262" width="28.7109375" style="6" bestFit="1" customWidth="1"/>
    <col min="263" max="263" width="40.85546875" style="6" bestFit="1" customWidth="1"/>
    <col min="264" max="264" width="7.28515625" style="6" bestFit="1" customWidth="1"/>
    <col min="265" max="265" width="50.7109375" style="6" bestFit="1" customWidth="1"/>
    <col min="266" max="266" width="8.7109375" style="6" bestFit="1" customWidth="1"/>
    <col min="267" max="267" width="9.42578125" style="6" bestFit="1" customWidth="1"/>
    <col min="268" max="512" width="9.140625" style="6"/>
    <col min="513" max="513" width="17" style="6" bestFit="1" customWidth="1"/>
    <col min="514" max="514" width="6" style="6" bestFit="1" customWidth="1"/>
    <col min="515" max="515" width="11" style="6" bestFit="1" customWidth="1"/>
    <col min="516" max="516" width="13.28515625" style="6" bestFit="1" customWidth="1"/>
    <col min="517" max="517" width="32.140625" style="6" bestFit="1" customWidth="1"/>
    <col min="518" max="518" width="28.7109375" style="6" bestFit="1" customWidth="1"/>
    <col min="519" max="519" width="40.85546875" style="6" bestFit="1" customWidth="1"/>
    <col min="520" max="520" width="7.28515625" style="6" bestFit="1" customWidth="1"/>
    <col min="521" max="521" width="50.7109375" style="6" bestFit="1" customWidth="1"/>
    <col min="522" max="522" width="8.7109375" style="6" bestFit="1" customWidth="1"/>
    <col min="523" max="523" width="9.42578125" style="6" bestFit="1" customWidth="1"/>
    <col min="524" max="768" width="9.140625" style="6"/>
    <col min="769" max="769" width="17" style="6" bestFit="1" customWidth="1"/>
    <col min="770" max="770" width="6" style="6" bestFit="1" customWidth="1"/>
    <col min="771" max="771" width="11" style="6" bestFit="1" customWidth="1"/>
    <col min="772" max="772" width="13.28515625" style="6" bestFit="1" customWidth="1"/>
    <col min="773" max="773" width="32.140625" style="6" bestFit="1" customWidth="1"/>
    <col min="774" max="774" width="28.7109375" style="6" bestFit="1" customWidth="1"/>
    <col min="775" max="775" width="40.85546875" style="6" bestFit="1" customWidth="1"/>
    <col min="776" max="776" width="7.28515625" style="6" bestFit="1" customWidth="1"/>
    <col min="777" max="777" width="50.7109375" style="6" bestFit="1" customWidth="1"/>
    <col min="778" max="778" width="8.7109375" style="6" bestFit="1" customWidth="1"/>
    <col min="779" max="779" width="9.42578125" style="6" bestFit="1" customWidth="1"/>
    <col min="780" max="1024" width="9.140625" style="6"/>
    <col min="1025" max="1025" width="17" style="6" bestFit="1" customWidth="1"/>
    <col min="1026" max="1026" width="6" style="6" bestFit="1" customWidth="1"/>
    <col min="1027" max="1027" width="11" style="6" bestFit="1" customWidth="1"/>
    <col min="1028" max="1028" width="13.28515625" style="6" bestFit="1" customWidth="1"/>
    <col min="1029" max="1029" width="32.140625" style="6" bestFit="1" customWidth="1"/>
    <col min="1030" max="1030" width="28.7109375" style="6" bestFit="1" customWidth="1"/>
    <col min="1031" max="1031" width="40.85546875" style="6" bestFit="1" customWidth="1"/>
    <col min="1032" max="1032" width="7.28515625" style="6" bestFit="1" customWidth="1"/>
    <col min="1033" max="1033" width="50.7109375" style="6" bestFit="1" customWidth="1"/>
    <col min="1034" max="1034" width="8.7109375" style="6" bestFit="1" customWidth="1"/>
    <col min="1035" max="1035" width="9.42578125" style="6" bestFit="1" customWidth="1"/>
    <col min="1036" max="1280" width="9.140625" style="6"/>
    <col min="1281" max="1281" width="17" style="6" bestFit="1" customWidth="1"/>
    <col min="1282" max="1282" width="6" style="6" bestFit="1" customWidth="1"/>
    <col min="1283" max="1283" width="11" style="6" bestFit="1" customWidth="1"/>
    <col min="1284" max="1284" width="13.28515625" style="6" bestFit="1" customWidth="1"/>
    <col min="1285" max="1285" width="32.140625" style="6" bestFit="1" customWidth="1"/>
    <col min="1286" max="1286" width="28.7109375" style="6" bestFit="1" customWidth="1"/>
    <col min="1287" max="1287" width="40.85546875" style="6" bestFit="1" customWidth="1"/>
    <col min="1288" max="1288" width="7.28515625" style="6" bestFit="1" customWidth="1"/>
    <col min="1289" max="1289" width="50.7109375" style="6" bestFit="1" customWidth="1"/>
    <col min="1290" max="1290" width="8.7109375" style="6" bestFit="1" customWidth="1"/>
    <col min="1291" max="1291" width="9.42578125" style="6" bestFit="1" customWidth="1"/>
    <col min="1292" max="1536" width="9.140625" style="6"/>
    <col min="1537" max="1537" width="17" style="6" bestFit="1" customWidth="1"/>
    <col min="1538" max="1538" width="6" style="6" bestFit="1" customWidth="1"/>
    <col min="1539" max="1539" width="11" style="6" bestFit="1" customWidth="1"/>
    <col min="1540" max="1540" width="13.28515625" style="6" bestFit="1" customWidth="1"/>
    <col min="1541" max="1541" width="32.140625" style="6" bestFit="1" customWidth="1"/>
    <col min="1542" max="1542" width="28.7109375" style="6" bestFit="1" customWidth="1"/>
    <col min="1543" max="1543" width="40.85546875" style="6" bestFit="1" customWidth="1"/>
    <col min="1544" max="1544" width="7.28515625" style="6" bestFit="1" customWidth="1"/>
    <col min="1545" max="1545" width="50.7109375" style="6" bestFit="1" customWidth="1"/>
    <col min="1546" max="1546" width="8.7109375" style="6" bestFit="1" customWidth="1"/>
    <col min="1547" max="1547" width="9.42578125" style="6" bestFit="1" customWidth="1"/>
    <col min="1548" max="1792" width="9.140625" style="6"/>
    <col min="1793" max="1793" width="17" style="6" bestFit="1" customWidth="1"/>
    <col min="1794" max="1794" width="6" style="6" bestFit="1" customWidth="1"/>
    <col min="1795" max="1795" width="11" style="6" bestFit="1" customWidth="1"/>
    <col min="1796" max="1796" width="13.28515625" style="6" bestFit="1" customWidth="1"/>
    <col min="1797" max="1797" width="32.140625" style="6" bestFit="1" customWidth="1"/>
    <col min="1798" max="1798" width="28.7109375" style="6" bestFit="1" customWidth="1"/>
    <col min="1799" max="1799" width="40.85546875" style="6" bestFit="1" customWidth="1"/>
    <col min="1800" max="1800" width="7.28515625" style="6" bestFit="1" customWidth="1"/>
    <col min="1801" max="1801" width="50.7109375" style="6" bestFit="1" customWidth="1"/>
    <col min="1802" max="1802" width="8.7109375" style="6" bestFit="1" customWidth="1"/>
    <col min="1803" max="1803" width="9.42578125" style="6" bestFit="1" customWidth="1"/>
    <col min="1804" max="2048" width="9.140625" style="6"/>
    <col min="2049" max="2049" width="17" style="6" bestFit="1" customWidth="1"/>
    <col min="2050" max="2050" width="6" style="6" bestFit="1" customWidth="1"/>
    <col min="2051" max="2051" width="11" style="6" bestFit="1" customWidth="1"/>
    <col min="2052" max="2052" width="13.28515625" style="6" bestFit="1" customWidth="1"/>
    <col min="2053" max="2053" width="32.140625" style="6" bestFit="1" customWidth="1"/>
    <col min="2054" max="2054" width="28.7109375" style="6" bestFit="1" customWidth="1"/>
    <col min="2055" max="2055" width="40.85546875" style="6" bestFit="1" customWidth="1"/>
    <col min="2056" max="2056" width="7.28515625" style="6" bestFit="1" customWidth="1"/>
    <col min="2057" max="2057" width="50.7109375" style="6" bestFit="1" customWidth="1"/>
    <col min="2058" max="2058" width="8.7109375" style="6" bestFit="1" customWidth="1"/>
    <col min="2059" max="2059" width="9.42578125" style="6" bestFit="1" customWidth="1"/>
    <col min="2060" max="2304" width="9.140625" style="6"/>
    <col min="2305" max="2305" width="17" style="6" bestFit="1" customWidth="1"/>
    <col min="2306" max="2306" width="6" style="6" bestFit="1" customWidth="1"/>
    <col min="2307" max="2307" width="11" style="6" bestFit="1" customWidth="1"/>
    <col min="2308" max="2308" width="13.28515625" style="6" bestFit="1" customWidth="1"/>
    <col min="2309" max="2309" width="32.140625" style="6" bestFit="1" customWidth="1"/>
    <col min="2310" max="2310" width="28.7109375" style="6" bestFit="1" customWidth="1"/>
    <col min="2311" max="2311" width="40.85546875" style="6" bestFit="1" customWidth="1"/>
    <col min="2312" max="2312" width="7.28515625" style="6" bestFit="1" customWidth="1"/>
    <col min="2313" max="2313" width="50.7109375" style="6" bestFit="1" customWidth="1"/>
    <col min="2314" max="2314" width="8.7109375" style="6" bestFit="1" customWidth="1"/>
    <col min="2315" max="2315" width="9.42578125" style="6" bestFit="1" customWidth="1"/>
    <col min="2316" max="2560" width="9.140625" style="6"/>
    <col min="2561" max="2561" width="17" style="6" bestFit="1" customWidth="1"/>
    <col min="2562" max="2562" width="6" style="6" bestFit="1" customWidth="1"/>
    <col min="2563" max="2563" width="11" style="6" bestFit="1" customWidth="1"/>
    <col min="2564" max="2564" width="13.28515625" style="6" bestFit="1" customWidth="1"/>
    <col min="2565" max="2565" width="32.140625" style="6" bestFit="1" customWidth="1"/>
    <col min="2566" max="2566" width="28.7109375" style="6" bestFit="1" customWidth="1"/>
    <col min="2567" max="2567" width="40.85546875" style="6" bestFit="1" customWidth="1"/>
    <col min="2568" max="2568" width="7.28515625" style="6" bestFit="1" customWidth="1"/>
    <col min="2569" max="2569" width="50.7109375" style="6" bestFit="1" customWidth="1"/>
    <col min="2570" max="2570" width="8.7109375" style="6" bestFit="1" customWidth="1"/>
    <col min="2571" max="2571" width="9.42578125" style="6" bestFit="1" customWidth="1"/>
    <col min="2572" max="2816" width="9.140625" style="6"/>
    <col min="2817" max="2817" width="17" style="6" bestFit="1" customWidth="1"/>
    <col min="2818" max="2818" width="6" style="6" bestFit="1" customWidth="1"/>
    <col min="2819" max="2819" width="11" style="6" bestFit="1" customWidth="1"/>
    <col min="2820" max="2820" width="13.28515625" style="6" bestFit="1" customWidth="1"/>
    <col min="2821" max="2821" width="32.140625" style="6" bestFit="1" customWidth="1"/>
    <col min="2822" max="2822" width="28.7109375" style="6" bestFit="1" customWidth="1"/>
    <col min="2823" max="2823" width="40.85546875" style="6" bestFit="1" customWidth="1"/>
    <col min="2824" max="2824" width="7.28515625" style="6" bestFit="1" customWidth="1"/>
    <col min="2825" max="2825" width="50.7109375" style="6" bestFit="1" customWidth="1"/>
    <col min="2826" max="2826" width="8.7109375" style="6" bestFit="1" customWidth="1"/>
    <col min="2827" max="2827" width="9.42578125" style="6" bestFit="1" customWidth="1"/>
    <col min="2828" max="3072" width="9.140625" style="6"/>
    <col min="3073" max="3073" width="17" style="6" bestFit="1" customWidth="1"/>
    <col min="3074" max="3074" width="6" style="6" bestFit="1" customWidth="1"/>
    <col min="3075" max="3075" width="11" style="6" bestFit="1" customWidth="1"/>
    <col min="3076" max="3076" width="13.28515625" style="6" bestFit="1" customWidth="1"/>
    <col min="3077" max="3077" width="32.140625" style="6" bestFit="1" customWidth="1"/>
    <col min="3078" max="3078" width="28.7109375" style="6" bestFit="1" customWidth="1"/>
    <col min="3079" max="3079" width="40.85546875" style="6" bestFit="1" customWidth="1"/>
    <col min="3080" max="3080" width="7.28515625" style="6" bestFit="1" customWidth="1"/>
    <col min="3081" max="3081" width="50.7109375" style="6" bestFit="1" customWidth="1"/>
    <col min="3082" max="3082" width="8.7109375" style="6" bestFit="1" customWidth="1"/>
    <col min="3083" max="3083" width="9.42578125" style="6" bestFit="1" customWidth="1"/>
    <col min="3084" max="3328" width="9.140625" style="6"/>
    <col min="3329" max="3329" width="17" style="6" bestFit="1" customWidth="1"/>
    <col min="3330" max="3330" width="6" style="6" bestFit="1" customWidth="1"/>
    <col min="3331" max="3331" width="11" style="6" bestFit="1" customWidth="1"/>
    <col min="3332" max="3332" width="13.28515625" style="6" bestFit="1" customWidth="1"/>
    <col min="3333" max="3333" width="32.140625" style="6" bestFit="1" customWidth="1"/>
    <col min="3334" max="3334" width="28.7109375" style="6" bestFit="1" customWidth="1"/>
    <col min="3335" max="3335" width="40.85546875" style="6" bestFit="1" customWidth="1"/>
    <col min="3336" max="3336" width="7.28515625" style="6" bestFit="1" customWidth="1"/>
    <col min="3337" max="3337" width="50.7109375" style="6" bestFit="1" customWidth="1"/>
    <col min="3338" max="3338" width="8.7109375" style="6" bestFit="1" customWidth="1"/>
    <col min="3339" max="3339" width="9.42578125" style="6" bestFit="1" customWidth="1"/>
    <col min="3340" max="3584" width="9.140625" style="6"/>
    <col min="3585" max="3585" width="17" style="6" bestFit="1" customWidth="1"/>
    <col min="3586" max="3586" width="6" style="6" bestFit="1" customWidth="1"/>
    <col min="3587" max="3587" width="11" style="6" bestFit="1" customWidth="1"/>
    <col min="3588" max="3588" width="13.28515625" style="6" bestFit="1" customWidth="1"/>
    <col min="3589" max="3589" width="32.140625" style="6" bestFit="1" customWidth="1"/>
    <col min="3590" max="3590" width="28.7109375" style="6" bestFit="1" customWidth="1"/>
    <col min="3591" max="3591" width="40.85546875" style="6" bestFit="1" customWidth="1"/>
    <col min="3592" max="3592" width="7.28515625" style="6" bestFit="1" customWidth="1"/>
    <col min="3593" max="3593" width="50.7109375" style="6" bestFit="1" customWidth="1"/>
    <col min="3594" max="3594" width="8.7109375" style="6" bestFit="1" customWidth="1"/>
    <col min="3595" max="3595" width="9.42578125" style="6" bestFit="1" customWidth="1"/>
    <col min="3596" max="3840" width="9.140625" style="6"/>
    <col min="3841" max="3841" width="17" style="6" bestFit="1" customWidth="1"/>
    <col min="3842" max="3842" width="6" style="6" bestFit="1" customWidth="1"/>
    <col min="3843" max="3843" width="11" style="6" bestFit="1" customWidth="1"/>
    <col min="3844" max="3844" width="13.28515625" style="6" bestFit="1" customWidth="1"/>
    <col min="3845" max="3845" width="32.140625" style="6" bestFit="1" customWidth="1"/>
    <col min="3846" max="3846" width="28.7109375" style="6" bestFit="1" customWidth="1"/>
    <col min="3847" max="3847" width="40.85546875" style="6" bestFit="1" customWidth="1"/>
    <col min="3848" max="3848" width="7.28515625" style="6" bestFit="1" customWidth="1"/>
    <col min="3849" max="3849" width="50.7109375" style="6" bestFit="1" customWidth="1"/>
    <col min="3850" max="3850" width="8.7109375" style="6" bestFit="1" customWidth="1"/>
    <col min="3851" max="3851" width="9.42578125" style="6" bestFit="1" customWidth="1"/>
    <col min="3852" max="4096" width="9.140625" style="6"/>
    <col min="4097" max="4097" width="17" style="6" bestFit="1" customWidth="1"/>
    <col min="4098" max="4098" width="6" style="6" bestFit="1" customWidth="1"/>
    <col min="4099" max="4099" width="11" style="6" bestFit="1" customWidth="1"/>
    <col min="4100" max="4100" width="13.28515625" style="6" bestFit="1" customWidth="1"/>
    <col min="4101" max="4101" width="32.140625" style="6" bestFit="1" customWidth="1"/>
    <col min="4102" max="4102" width="28.7109375" style="6" bestFit="1" customWidth="1"/>
    <col min="4103" max="4103" width="40.85546875" style="6" bestFit="1" customWidth="1"/>
    <col min="4104" max="4104" width="7.28515625" style="6" bestFit="1" customWidth="1"/>
    <col min="4105" max="4105" width="50.7109375" style="6" bestFit="1" customWidth="1"/>
    <col min="4106" max="4106" width="8.7109375" style="6" bestFit="1" customWidth="1"/>
    <col min="4107" max="4107" width="9.42578125" style="6" bestFit="1" customWidth="1"/>
    <col min="4108" max="4352" width="9.140625" style="6"/>
    <col min="4353" max="4353" width="17" style="6" bestFit="1" customWidth="1"/>
    <col min="4354" max="4354" width="6" style="6" bestFit="1" customWidth="1"/>
    <col min="4355" max="4355" width="11" style="6" bestFit="1" customWidth="1"/>
    <col min="4356" max="4356" width="13.28515625" style="6" bestFit="1" customWidth="1"/>
    <col min="4357" max="4357" width="32.140625" style="6" bestFit="1" customWidth="1"/>
    <col min="4358" max="4358" width="28.7109375" style="6" bestFit="1" customWidth="1"/>
    <col min="4359" max="4359" width="40.85546875" style="6" bestFit="1" customWidth="1"/>
    <col min="4360" max="4360" width="7.28515625" style="6" bestFit="1" customWidth="1"/>
    <col min="4361" max="4361" width="50.7109375" style="6" bestFit="1" customWidth="1"/>
    <col min="4362" max="4362" width="8.7109375" style="6" bestFit="1" customWidth="1"/>
    <col min="4363" max="4363" width="9.42578125" style="6" bestFit="1" customWidth="1"/>
    <col min="4364" max="4608" width="9.140625" style="6"/>
    <col min="4609" max="4609" width="17" style="6" bestFit="1" customWidth="1"/>
    <col min="4610" max="4610" width="6" style="6" bestFit="1" customWidth="1"/>
    <col min="4611" max="4611" width="11" style="6" bestFit="1" customWidth="1"/>
    <col min="4612" max="4612" width="13.28515625" style="6" bestFit="1" customWidth="1"/>
    <col min="4613" max="4613" width="32.140625" style="6" bestFit="1" customWidth="1"/>
    <col min="4614" max="4614" width="28.7109375" style="6" bestFit="1" customWidth="1"/>
    <col min="4615" max="4615" width="40.85546875" style="6" bestFit="1" customWidth="1"/>
    <col min="4616" max="4616" width="7.28515625" style="6" bestFit="1" customWidth="1"/>
    <col min="4617" max="4617" width="50.7109375" style="6" bestFit="1" customWidth="1"/>
    <col min="4618" max="4618" width="8.7109375" style="6" bestFit="1" customWidth="1"/>
    <col min="4619" max="4619" width="9.42578125" style="6" bestFit="1" customWidth="1"/>
    <col min="4620" max="4864" width="9.140625" style="6"/>
    <col min="4865" max="4865" width="17" style="6" bestFit="1" customWidth="1"/>
    <col min="4866" max="4866" width="6" style="6" bestFit="1" customWidth="1"/>
    <col min="4867" max="4867" width="11" style="6" bestFit="1" customWidth="1"/>
    <col min="4868" max="4868" width="13.28515625" style="6" bestFit="1" customWidth="1"/>
    <col min="4869" max="4869" width="32.140625" style="6" bestFit="1" customWidth="1"/>
    <col min="4870" max="4870" width="28.7109375" style="6" bestFit="1" customWidth="1"/>
    <col min="4871" max="4871" width="40.85546875" style="6" bestFit="1" customWidth="1"/>
    <col min="4872" max="4872" width="7.28515625" style="6" bestFit="1" customWidth="1"/>
    <col min="4873" max="4873" width="50.7109375" style="6" bestFit="1" customWidth="1"/>
    <col min="4874" max="4874" width="8.7109375" style="6" bestFit="1" customWidth="1"/>
    <col min="4875" max="4875" width="9.42578125" style="6" bestFit="1" customWidth="1"/>
    <col min="4876" max="5120" width="9.140625" style="6"/>
    <col min="5121" max="5121" width="17" style="6" bestFit="1" customWidth="1"/>
    <col min="5122" max="5122" width="6" style="6" bestFit="1" customWidth="1"/>
    <col min="5123" max="5123" width="11" style="6" bestFit="1" customWidth="1"/>
    <col min="5124" max="5124" width="13.28515625" style="6" bestFit="1" customWidth="1"/>
    <col min="5125" max="5125" width="32.140625" style="6" bestFit="1" customWidth="1"/>
    <col min="5126" max="5126" width="28.7109375" style="6" bestFit="1" customWidth="1"/>
    <col min="5127" max="5127" width="40.85546875" style="6" bestFit="1" customWidth="1"/>
    <col min="5128" max="5128" width="7.28515625" style="6" bestFit="1" customWidth="1"/>
    <col min="5129" max="5129" width="50.7109375" style="6" bestFit="1" customWidth="1"/>
    <col min="5130" max="5130" width="8.7109375" style="6" bestFit="1" customWidth="1"/>
    <col min="5131" max="5131" width="9.42578125" style="6" bestFit="1" customWidth="1"/>
    <col min="5132" max="5376" width="9.140625" style="6"/>
    <col min="5377" max="5377" width="17" style="6" bestFit="1" customWidth="1"/>
    <col min="5378" max="5378" width="6" style="6" bestFit="1" customWidth="1"/>
    <col min="5379" max="5379" width="11" style="6" bestFit="1" customWidth="1"/>
    <col min="5380" max="5380" width="13.28515625" style="6" bestFit="1" customWidth="1"/>
    <col min="5381" max="5381" width="32.140625" style="6" bestFit="1" customWidth="1"/>
    <col min="5382" max="5382" width="28.7109375" style="6" bestFit="1" customWidth="1"/>
    <col min="5383" max="5383" width="40.85546875" style="6" bestFit="1" customWidth="1"/>
    <col min="5384" max="5384" width="7.28515625" style="6" bestFit="1" customWidth="1"/>
    <col min="5385" max="5385" width="50.7109375" style="6" bestFit="1" customWidth="1"/>
    <col min="5386" max="5386" width="8.7109375" style="6" bestFit="1" customWidth="1"/>
    <col min="5387" max="5387" width="9.42578125" style="6" bestFit="1" customWidth="1"/>
    <col min="5388" max="5632" width="9.140625" style="6"/>
    <col min="5633" max="5633" width="17" style="6" bestFit="1" customWidth="1"/>
    <col min="5634" max="5634" width="6" style="6" bestFit="1" customWidth="1"/>
    <col min="5635" max="5635" width="11" style="6" bestFit="1" customWidth="1"/>
    <col min="5636" max="5636" width="13.28515625" style="6" bestFit="1" customWidth="1"/>
    <col min="5637" max="5637" width="32.140625" style="6" bestFit="1" customWidth="1"/>
    <col min="5638" max="5638" width="28.7109375" style="6" bestFit="1" customWidth="1"/>
    <col min="5639" max="5639" width="40.85546875" style="6" bestFit="1" customWidth="1"/>
    <col min="5640" max="5640" width="7.28515625" style="6" bestFit="1" customWidth="1"/>
    <col min="5641" max="5641" width="50.7109375" style="6" bestFit="1" customWidth="1"/>
    <col min="5642" max="5642" width="8.7109375" style="6" bestFit="1" customWidth="1"/>
    <col min="5643" max="5643" width="9.42578125" style="6" bestFit="1" customWidth="1"/>
    <col min="5644" max="5888" width="9.140625" style="6"/>
    <col min="5889" max="5889" width="17" style="6" bestFit="1" customWidth="1"/>
    <col min="5890" max="5890" width="6" style="6" bestFit="1" customWidth="1"/>
    <col min="5891" max="5891" width="11" style="6" bestFit="1" customWidth="1"/>
    <col min="5892" max="5892" width="13.28515625" style="6" bestFit="1" customWidth="1"/>
    <col min="5893" max="5893" width="32.140625" style="6" bestFit="1" customWidth="1"/>
    <col min="5894" max="5894" width="28.7109375" style="6" bestFit="1" customWidth="1"/>
    <col min="5895" max="5895" width="40.85546875" style="6" bestFit="1" customWidth="1"/>
    <col min="5896" max="5896" width="7.28515625" style="6" bestFit="1" customWidth="1"/>
    <col min="5897" max="5897" width="50.7109375" style="6" bestFit="1" customWidth="1"/>
    <col min="5898" max="5898" width="8.7109375" style="6" bestFit="1" customWidth="1"/>
    <col min="5899" max="5899" width="9.42578125" style="6" bestFit="1" customWidth="1"/>
    <col min="5900" max="6144" width="9.140625" style="6"/>
    <col min="6145" max="6145" width="17" style="6" bestFit="1" customWidth="1"/>
    <col min="6146" max="6146" width="6" style="6" bestFit="1" customWidth="1"/>
    <col min="6147" max="6147" width="11" style="6" bestFit="1" customWidth="1"/>
    <col min="6148" max="6148" width="13.28515625" style="6" bestFit="1" customWidth="1"/>
    <col min="6149" max="6149" width="32.140625" style="6" bestFit="1" customWidth="1"/>
    <col min="6150" max="6150" width="28.7109375" style="6" bestFit="1" customWidth="1"/>
    <col min="6151" max="6151" width="40.85546875" style="6" bestFit="1" customWidth="1"/>
    <col min="6152" max="6152" width="7.28515625" style="6" bestFit="1" customWidth="1"/>
    <col min="6153" max="6153" width="50.7109375" style="6" bestFit="1" customWidth="1"/>
    <col min="6154" max="6154" width="8.7109375" style="6" bestFit="1" customWidth="1"/>
    <col min="6155" max="6155" width="9.42578125" style="6" bestFit="1" customWidth="1"/>
    <col min="6156" max="6400" width="9.140625" style="6"/>
    <col min="6401" max="6401" width="17" style="6" bestFit="1" customWidth="1"/>
    <col min="6402" max="6402" width="6" style="6" bestFit="1" customWidth="1"/>
    <col min="6403" max="6403" width="11" style="6" bestFit="1" customWidth="1"/>
    <col min="6404" max="6404" width="13.28515625" style="6" bestFit="1" customWidth="1"/>
    <col min="6405" max="6405" width="32.140625" style="6" bestFit="1" customWidth="1"/>
    <col min="6406" max="6406" width="28.7109375" style="6" bestFit="1" customWidth="1"/>
    <col min="6407" max="6407" width="40.85546875" style="6" bestFit="1" customWidth="1"/>
    <col min="6408" max="6408" width="7.28515625" style="6" bestFit="1" customWidth="1"/>
    <col min="6409" max="6409" width="50.7109375" style="6" bestFit="1" customWidth="1"/>
    <col min="6410" max="6410" width="8.7109375" style="6" bestFit="1" customWidth="1"/>
    <col min="6411" max="6411" width="9.42578125" style="6" bestFit="1" customWidth="1"/>
    <col min="6412" max="6656" width="9.140625" style="6"/>
    <col min="6657" max="6657" width="17" style="6" bestFit="1" customWidth="1"/>
    <col min="6658" max="6658" width="6" style="6" bestFit="1" customWidth="1"/>
    <col min="6659" max="6659" width="11" style="6" bestFit="1" customWidth="1"/>
    <col min="6660" max="6660" width="13.28515625" style="6" bestFit="1" customWidth="1"/>
    <col min="6661" max="6661" width="32.140625" style="6" bestFit="1" customWidth="1"/>
    <col min="6662" max="6662" width="28.7109375" style="6" bestFit="1" customWidth="1"/>
    <col min="6663" max="6663" width="40.85546875" style="6" bestFit="1" customWidth="1"/>
    <col min="6664" max="6664" width="7.28515625" style="6" bestFit="1" customWidth="1"/>
    <col min="6665" max="6665" width="50.7109375" style="6" bestFit="1" customWidth="1"/>
    <col min="6666" max="6666" width="8.7109375" style="6" bestFit="1" customWidth="1"/>
    <col min="6667" max="6667" width="9.42578125" style="6" bestFit="1" customWidth="1"/>
    <col min="6668" max="6912" width="9.140625" style="6"/>
    <col min="6913" max="6913" width="17" style="6" bestFit="1" customWidth="1"/>
    <col min="6914" max="6914" width="6" style="6" bestFit="1" customWidth="1"/>
    <col min="6915" max="6915" width="11" style="6" bestFit="1" customWidth="1"/>
    <col min="6916" max="6916" width="13.28515625" style="6" bestFit="1" customWidth="1"/>
    <col min="6917" max="6917" width="32.140625" style="6" bestFit="1" customWidth="1"/>
    <col min="6918" max="6918" width="28.7109375" style="6" bestFit="1" customWidth="1"/>
    <col min="6919" max="6919" width="40.85546875" style="6" bestFit="1" customWidth="1"/>
    <col min="6920" max="6920" width="7.28515625" style="6" bestFit="1" customWidth="1"/>
    <col min="6921" max="6921" width="50.7109375" style="6" bestFit="1" customWidth="1"/>
    <col min="6922" max="6922" width="8.7109375" style="6" bestFit="1" customWidth="1"/>
    <col min="6923" max="6923" width="9.42578125" style="6" bestFit="1" customWidth="1"/>
    <col min="6924" max="7168" width="9.140625" style="6"/>
    <col min="7169" max="7169" width="17" style="6" bestFit="1" customWidth="1"/>
    <col min="7170" max="7170" width="6" style="6" bestFit="1" customWidth="1"/>
    <col min="7171" max="7171" width="11" style="6" bestFit="1" customWidth="1"/>
    <col min="7172" max="7172" width="13.28515625" style="6" bestFit="1" customWidth="1"/>
    <col min="7173" max="7173" width="32.140625" style="6" bestFit="1" customWidth="1"/>
    <col min="7174" max="7174" width="28.7109375" style="6" bestFit="1" customWidth="1"/>
    <col min="7175" max="7175" width="40.85546875" style="6" bestFit="1" customWidth="1"/>
    <col min="7176" max="7176" width="7.28515625" style="6" bestFit="1" customWidth="1"/>
    <col min="7177" max="7177" width="50.7109375" style="6" bestFit="1" customWidth="1"/>
    <col min="7178" max="7178" width="8.7109375" style="6" bestFit="1" customWidth="1"/>
    <col min="7179" max="7179" width="9.42578125" style="6" bestFit="1" customWidth="1"/>
    <col min="7180" max="7424" width="9.140625" style="6"/>
    <col min="7425" max="7425" width="17" style="6" bestFit="1" customWidth="1"/>
    <col min="7426" max="7426" width="6" style="6" bestFit="1" customWidth="1"/>
    <col min="7427" max="7427" width="11" style="6" bestFit="1" customWidth="1"/>
    <col min="7428" max="7428" width="13.28515625" style="6" bestFit="1" customWidth="1"/>
    <col min="7429" max="7429" width="32.140625" style="6" bestFit="1" customWidth="1"/>
    <col min="7430" max="7430" width="28.7109375" style="6" bestFit="1" customWidth="1"/>
    <col min="7431" max="7431" width="40.85546875" style="6" bestFit="1" customWidth="1"/>
    <col min="7432" max="7432" width="7.28515625" style="6" bestFit="1" customWidth="1"/>
    <col min="7433" max="7433" width="50.7109375" style="6" bestFit="1" customWidth="1"/>
    <col min="7434" max="7434" width="8.7109375" style="6" bestFit="1" customWidth="1"/>
    <col min="7435" max="7435" width="9.42578125" style="6" bestFit="1" customWidth="1"/>
    <col min="7436" max="7680" width="9.140625" style="6"/>
    <col min="7681" max="7681" width="17" style="6" bestFit="1" customWidth="1"/>
    <col min="7682" max="7682" width="6" style="6" bestFit="1" customWidth="1"/>
    <col min="7683" max="7683" width="11" style="6" bestFit="1" customWidth="1"/>
    <col min="7684" max="7684" width="13.28515625" style="6" bestFit="1" customWidth="1"/>
    <col min="7685" max="7685" width="32.140625" style="6" bestFit="1" customWidth="1"/>
    <col min="7686" max="7686" width="28.7109375" style="6" bestFit="1" customWidth="1"/>
    <col min="7687" max="7687" width="40.85546875" style="6" bestFit="1" customWidth="1"/>
    <col min="7688" max="7688" width="7.28515625" style="6" bestFit="1" customWidth="1"/>
    <col min="7689" max="7689" width="50.7109375" style="6" bestFit="1" customWidth="1"/>
    <col min="7690" max="7690" width="8.7109375" style="6" bestFit="1" customWidth="1"/>
    <col min="7691" max="7691" width="9.42578125" style="6" bestFit="1" customWidth="1"/>
    <col min="7692" max="7936" width="9.140625" style="6"/>
    <col min="7937" max="7937" width="17" style="6" bestFit="1" customWidth="1"/>
    <col min="7938" max="7938" width="6" style="6" bestFit="1" customWidth="1"/>
    <col min="7939" max="7939" width="11" style="6" bestFit="1" customWidth="1"/>
    <col min="7940" max="7940" width="13.28515625" style="6" bestFit="1" customWidth="1"/>
    <col min="7941" max="7941" width="32.140625" style="6" bestFit="1" customWidth="1"/>
    <col min="7942" max="7942" width="28.7109375" style="6" bestFit="1" customWidth="1"/>
    <col min="7943" max="7943" width="40.85546875" style="6" bestFit="1" customWidth="1"/>
    <col min="7944" max="7944" width="7.28515625" style="6" bestFit="1" customWidth="1"/>
    <col min="7945" max="7945" width="50.7109375" style="6" bestFit="1" customWidth="1"/>
    <col min="7946" max="7946" width="8.7109375" style="6" bestFit="1" customWidth="1"/>
    <col min="7947" max="7947" width="9.42578125" style="6" bestFit="1" customWidth="1"/>
    <col min="7948" max="8192" width="9.140625" style="6"/>
    <col min="8193" max="8193" width="17" style="6" bestFit="1" customWidth="1"/>
    <col min="8194" max="8194" width="6" style="6" bestFit="1" customWidth="1"/>
    <col min="8195" max="8195" width="11" style="6" bestFit="1" customWidth="1"/>
    <col min="8196" max="8196" width="13.28515625" style="6" bestFit="1" customWidth="1"/>
    <col min="8197" max="8197" width="32.140625" style="6" bestFit="1" customWidth="1"/>
    <col min="8198" max="8198" width="28.7109375" style="6" bestFit="1" customWidth="1"/>
    <col min="8199" max="8199" width="40.85546875" style="6" bestFit="1" customWidth="1"/>
    <col min="8200" max="8200" width="7.28515625" style="6" bestFit="1" customWidth="1"/>
    <col min="8201" max="8201" width="50.7109375" style="6" bestFit="1" customWidth="1"/>
    <col min="8202" max="8202" width="8.7109375" style="6" bestFit="1" customWidth="1"/>
    <col min="8203" max="8203" width="9.42578125" style="6" bestFit="1" customWidth="1"/>
    <col min="8204" max="8448" width="9.140625" style="6"/>
    <col min="8449" max="8449" width="17" style="6" bestFit="1" customWidth="1"/>
    <col min="8450" max="8450" width="6" style="6" bestFit="1" customWidth="1"/>
    <col min="8451" max="8451" width="11" style="6" bestFit="1" customWidth="1"/>
    <col min="8452" max="8452" width="13.28515625" style="6" bestFit="1" customWidth="1"/>
    <col min="8453" max="8453" width="32.140625" style="6" bestFit="1" customWidth="1"/>
    <col min="8454" max="8454" width="28.7109375" style="6" bestFit="1" customWidth="1"/>
    <col min="8455" max="8455" width="40.85546875" style="6" bestFit="1" customWidth="1"/>
    <col min="8456" max="8456" width="7.28515625" style="6" bestFit="1" customWidth="1"/>
    <col min="8457" max="8457" width="50.7109375" style="6" bestFit="1" customWidth="1"/>
    <col min="8458" max="8458" width="8.7109375" style="6" bestFit="1" customWidth="1"/>
    <col min="8459" max="8459" width="9.42578125" style="6" bestFit="1" customWidth="1"/>
    <col min="8460" max="8704" width="9.140625" style="6"/>
    <col min="8705" max="8705" width="17" style="6" bestFit="1" customWidth="1"/>
    <col min="8706" max="8706" width="6" style="6" bestFit="1" customWidth="1"/>
    <col min="8707" max="8707" width="11" style="6" bestFit="1" customWidth="1"/>
    <col min="8708" max="8708" width="13.28515625" style="6" bestFit="1" customWidth="1"/>
    <col min="8709" max="8709" width="32.140625" style="6" bestFit="1" customWidth="1"/>
    <col min="8710" max="8710" width="28.7109375" style="6" bestFit="1" customWidth="1"/>
    <col min="8711" max="8711" width="40.85546875" style="6" bestFit="1" customWidth="1"/>
    <col min="8712" max="8712" width="7.28515625" style="6" bestFit="1" customWidth="1"/>
    <col min="8713" max="8713" width="50.7109375" style="6" bestFit="1" customWidth="1"/>
    <col min="8714" max="8714" width="8.7109375" style="6" bestFit="1" customWidth="1"/>
    <col min="8715" max="8715" width="9.42578125" style="6" bestFit="1" customWidth="1"/>
    <col min="8716" max="8960" width="9.140625" style="6"/>
    <col min="8961" max="8961" width="17" style="6" bestFit="1" customWidth="1"/>
    <col min="8962" max="8962" width="6" style="6" bestFit="1" customWidth="1"/>
    <col min="8963" max="8963" width="11" style="6" bestFit="1" customWidth="1"/>
    <col min="8964" max="8964" width="13.28515625" style="6" bestFit="1" customWidth="1"/>
    <col min="8965" max="8965" width="32.140625" style="6" bestFit="1" customWidth="1"/>
    <col min="8966" max="8966" width="28.7109375" style="6" bestFit="1" customWidth="1"/>
    <col min="8967" max="8967" width="40.85546875" style="6" bestFit="1" customWidth="1"/>
    <col min="8968" max="8968" width="7.28515625" style="6" bestFit="1" customWidth="1"/>
    <col min="8969" max="8969" width="50.7109375" style="6" bestFit="1" customWidth="1"/>
    <col min="8970" max="8970" width="8.7109375" style="6" bestFit="1" customWidth="1"/>
    <col min="8971" max="8971" width="9.42578125" style="6" bestFit="1" customWidth="1"/>
    <col min="8972" max="9216" width="9.140625" style="6"/>
    <col min="9217" max="9217" width="17" style="6" bestFit="1" customWidth="1"/>
    <col min="9218" max="9218" width="6" style="6" bestFit="1" customWidth="1"/>
    <col min="9219" max="9219" width="11" style="6" bestFit="1" customWidth="1"/>
    <col min="9220" max="9220" width="13.28515625" style="6" bestFit="1" customWidth="1"/>
    <col min="9221" max="9221" width="32.140625" style="6" bestFit="1" customWidth="1"/>
    <col min="9222" max="9222" width="28.7109375" style="6" bestFit="1" customWidth="1"/>
    <col min="9223" max="9223" width="40.85546875" style="6" bestFit="1" customWidth="1"/>
    <col min="9224" max="9224" width="7.28515625" style="6" bestFit="1" customWidth="1"/>
    <col min="9225" max="9225" width="50.7109375" style="6" bestFit="1" customWidth="1"/>
    <col min="9226" max="9226" width="8.7109375" style="6" bestFit="1" customWidth="1"/>
    <col min="9227" max="9227" width="9.42578125" style="6" bestFit="1" customWidth="1"/>
    <col min="9228" max="9472" width="9.140625" style="6"/>
    <col min="9473" max="9473" width="17" style="6" bestFit="1" customWidth="1"/>
    <col min="9474" max="9474" width="6" style="6" bestFit="1" customWidth="1"/>
    <col min="9475" max="9475" width="11" style="6" bestFit="1" customWidth="1"/>
    <col min="9476" max="9476" width="13.28515625" style="6" bestFit="1" customWidth="1"/>
    <col min="9477" max="9477" width="32.140625" style="6" bestFit="1" customWidth="1"/>
    <col min="9478" max="9478" width="28.7109375" style="6" bestFit="1" customWidth="1"/>
    <col min="9479" max="9479" width="40.85546875" style="6" bestFit="1" customWidth="1"/>
    <col min="9480" max="9480" width="7.28515625" style="6" bestFit="1" customWidth="1"/>
    <col min="9481" max="9481" width="50.7109375" style="6" bestFit="1" customWidth="1"/>
    <col min="9482" max="9482" width="8.7109375" style="6" bestFit="1" customWidth="1"/>
    <col min="9483" max="9483" width="9.42578125" style="6" bestFit="1" customWidth="1"/>
    <col min="9484" max="9728" width="9.140625" style="6"/>
    <col min="9729" max="9729" width="17" style="6" bestFit="1" customWidth="1"/>
    <col min="9730" max="9730" width="6" style="6" bestFit="1" customWidth="1"/>
    <col min="9731" max="9731" width="11" style="6" bestFit="1" customWidth="1"/>
    <col min="9732" max="9732" width="13.28515625" style="6" bestFit="1" customWidth="1"/>
    <col min="9733" max="9733" width="32.140625" style="6" bestFit="1" customWidth="1"/>
    <col min="9734" max="9734" width="28.7109375" style="6" bestFit="1" customWidth="1"/>
    <col min="9735" max="9735" width="40.85546875" style="6" bestFit="1" customWidth="1"/>
    <col min="9736" max="9736" width="7.28515625" style="6" bestFit="1" customWidth="1"/>
    <col min="9737" max="9737" width="50.7109375" style="6" bestFit="1" customWidth="1"/>
    <col min="9738" max="9738" width="8.7109375" style="6" bestFit="1" customWidth="1"/>
    <col min="9739" max="9739" width="9.42578125" style="6" bestFit="1" customWidth="1"/>
    <col min="9740" max="9984" width="9.140625" style="6"/>
    <col min="9985" max="9985" width="17" style="6" bestFit="1" customWidth="1"/>
    <col min="9986" max="9986" width="6" style="6" bestFit="1" customWidth="1"/>
    <col min="9987" max="9987" width="11" style="6" bestFit="1" customWidth="1"/>
    <col min="9988" max="9988" width="13.28515625" style="6" bestFit="1" customWidth="1"/>
    <col min="9989" max="9989" width="32.140625" style="6" bestFit="1" customWidth="1"/>
    <col min="9990" max="9990" width="28.7109375" style="6" bestFit="1" customWidth="1"/>
    <col min="9991" max="9991" width="40.85546875" style="6" bestFit="1" customWidth="1"/>
    <col min="9992" max="9992" width="7.28515625" style="6" bestFit="1" customWidth="1"/>
    <col min="9993" max="9993" width="50.7109375" style="6" bestFit="1" customWidth="1"/>
    <col min="9994" max="9994" width="8.7109375" style="6" bestFit="1" customWidth="1"/>
    <col min="9995" max="9995" width="9.42578125" style="6" bestFit="1" customWidth="1"/>
    <col min="9996" max="10240" width="9.140625" style="6"/>
    <col min="10241" max="10241" width="17" style="6" bestFit="1" customWidth="1"/>
    <col min="10242" max="10242" width="6" style="6" bestFit="1" customWidth="1"/>
    <col min="10243" max="10243" width="11" style="6" bestFit="1" customWidth="1"/>
    <col min="10244" max="10244" width="13.28515625" style="6" bestFit="1" customWidth="1"/>
    <col min="10245" max="10245" width="32.140625" style="6" bestFit="1" customWidth="1"/>
    <col min="10246" max="10246" width="28.7109375" style="6" bestFit="1" customWidth="1"/>
    <col min="10247" max="10247" width="40.85546875" style="6" bestFit="1" customWidth="1"/>
    <col min="10248" max="10248" width="7.28515625" style="6" bestFit="1" customWidth="1"/>
    <col min="10249" max="10249" width="50.7109375" style="6" bestFit="1" customWidth="1"/>
    <col min="10250" max="10250" width="8.7109375" style="6" bestFit="1" customWidth="1"/>
    <col min="10251" max="10251" width="9.42578125" style="6" bestFit="1" customWidth="1"/>
    <col min="10252" max="10496" width="9.140625" style="6"/>
    <col min="10497" max="10497" width="17" style="6" bestFit="1" customWidth="1"/>
    <col min="10498" max="10498" width="6" style="6" bestFit="1" customWidth="1"/>
    <col min="10499" max="10499" width="11" style="6" bestFit="1" customWidth="1"/>
    <col min="10500" max="10500" width="13.28515625" style="6" bestFit="1" customWidth="1"/>
    <col min="10501" max="10501" width="32.140625" style="6" bestFit="1" customWidth="1"/>
    <col min="10502" max="10502" width="28.7109375" style="6" bestFit="1" customWidth="1"/>
    <col min="10503" max="10503" width="40.85546875" style="6" bestFit="1" customWidth="1"/>
    <col min="10504" max="10504" width="7.28515625" style="6" bestFit="1" customWidth="1"/>
    <col min="10505" max="10505" width="50.7109375" style="6" bestFit="1" customWidth="1"/>
    <col min="10506" max="10506" width="8.7109375" style="6" bestFit="1" customWidth="1"/>
    <col min="10507" max="10507" width="9.42578125" style="6" bestFit="1" customWidth="1"/>
    <col min="10508" max="10752" width="9.140625" style="6"/>
    <col min="10753" max="10753" width="17" style="6" bestFit="1" customWidth="1"/>
    <col min="10754" max="10754" width="6" style="6" bestFit="1" customWidth="1"/>
    <col min="10755" max="10755" width="11" style="6" bestFit="1" customWidth="1"/>
    <col min="10756" max="10756" width="13.28515625" style="6" bestFit="1" customWidth="1"/>
    <col min="10757" max="10757" width="32.140625" style="6" bestFit="1" customWidth="1"/>
    <col min="10758" max="10758" width="28.7109375" style="6" bestFit="1" customWidth="1"/>
    <col min="10759" max="10759" width="40.85546875" style="6" bestFit="1" customWidth="1"/>
    <col min="10760" max="10760" width="7.28515625" style="6" bestFit="1" customWidth="1"/>
    <col min="10761" max="10761" width="50.7109375" style="6" bestFit="1" customWidth="1"/>
    <col min="10762" max="10762" width="8.7109375" style="6" bestFit="1" customWidth="1"/>
    <col min="10763" max="10763" width="9.42578125" style="6" bestFit="1" customWidth="1"/>
    <col min="10764" max="11008" width="9.140625" style="6"/>
    <col min="11009" max="11009" width="17" style="6" bestFit="1" customWidth="1"/>
    <col min="11010" max="11010" width="6" style="6" bestFit="1" customWidth="1"/>
    <col min="11011" max="11011" width="11" style="6" bestFit="1" customWidth="1"/>
    <col min="11012" max="11012" width="13.28515625" style="6" bestFit="1" customWidth="1"/>
    <col min="11013" max="11013" width="32.140625" style="6" bestFit="1" customWidth="1"/>
    <col min="11014" max="11014" width="28.7109375" style="6" bestFit="1" customWidth="1"/>
    <col min="11015" max="11015" width="40.85546875" style="6" bestFit="1" customWidth="1"/>
    <col min="11016" max="11016" width="7.28515625" style="6" bestFit="1" customWidth="1"/>
    <col min="11017" max="11017" width="50.7109375" style="6" bestFit="1" customWidth="1"/>
    <col min="11018" max="11018" width="8.7109375" style="6" bestFit="1" customWidth="1"/>
    <col min="11019" max="11019" width="9.42578125" style="6" bestFit="1" customWidth="1"/>
    <col min="11020" max="11264" width="9.140625" style="6"/>
    <col min="11265" max="11265" width="17" style="6" bestFit="1" customWidth="1"/>
    <col min="11266" max="11266" width="6" style="6" bestFit="1" customWidth="1"/>
    <col min="11267" max="11267" width="11" style="6" bestFit="1" customWidth="1"/>
    <col min="11268" max="11268" width="13.28515625" style="6" bestFit="1" customWidth="1"/>
    <col min="11269" max="11269" width="32.140625" style="6" bestFit="1" customWidth="1"/>
    <col min="11270" max="11270" width="28.7109375" style="6" bestFit="1" customWidth="1"/>
    <col min="11271" max="11271" width="40.85546875" style="6" bestFit="1" customWidth="1"/>
    <col min="11272" max="11272" width="7.28515625" style="6" bestFit="1" customWidth="1"/>
    <col min="11273" max="11273" width="50.7109375" style="6" bestFit="1" customWidth="1"/>
    <col min="11274" max="11274" width="8.7109375" style="6" bestFit="1" customWidth="1"/>
    <col min="11275" max="11275" width="9.42578125" style="6" bestFit="1" customWidth="1"/>
    <col min="11276" max="11520" width="9.140625" style="6"/>
    <col min="11521" max="11521" width="17" style="6" bestFit="1" customWidth="1"/>
    <col min="11522" max="11522" width="6" style="6" bestFit="1" customWidth="1"/>
    <col min="11523" max="11523" width="11" style="6" bestFit="1" customWidth="1"/>
    <col min="11524" max="11524" width="13.28515625" style="6" bestFit="1" customWidth="1"/>
    <col min="11525" max="11525" width="32.140625" style="6" bestFit="1" customWidth="1"/>
    <col min="11526" max="11526" width="28.7109375" style="6" bestFit="1" customWidth="1"/>
    <col min="11527" max="11527" width="40.85546875" style="6" bestFit="1" customWidth="1"/>
    <col min="11528" max="11528" width="7.28515625" style="6" bestFit="1" customWidth="1"/>
    <col min="11529" max="11529" width="50.7109375" style="6" bestFit="1" customWidth="1"/>
    <col min="11530" max="11530" width="8.7109375" style="6" bestFit="1" customWidth="1"/>
    <col min="11531" max="11531" width="9.42578125" style="6" bestFit="1" customWidth="1"/>
    <col min="11532" max="11776" width="9.140625" style="6"/>
    <col min="11777" max="11777" width="17" style="6" bestFit="1" customWidth="1"/>
    <col min="11778" max="11778" width="6" style="6" bestFit="1" customWidth="1"/>
    <col min="11779" max="11779" width="11" style="6" bestFit="1" customWidth="1"/>
    <col min="11780" max="11780" width="13.28515625" style="6" bestFit="1" customWidth="1"/>
    <col min="11781" max="11781" width="32.140625" style="6" bestFit="1" customWidth="1"/>
    <col min="11782" max="11782" width="28.7109375" style="6" bestFit="1" customWidth="1"/>
    <col min="11783" max="11783" width="40.85546875" style="6" bestFit="1" customWidth="1"/>
    <col min="11784" max="11784" width="7.28515625" style="6" bestFit="1" customWidth="1"/>
    <col min="11785" max="11785" width="50.7109375" style="6" bestFit="1" customWidth="1"/>
    <col min="11786" max="11786" width="8.7109375" style="6" bestFit="1" customWidth="1"/>
    <col min="11787" max="11787" width="9.42578125" style="6" bestFit="1" customWidth="1"/>
    <col min="11788" max="12032" width="9.140625" style="6"/>
    <col min="12033" max="12033" width="17" style="6" bestFit="1" customWidth="1"/>
    <col min="12034" max="12034" width="6" style="6" bestFit="1" customWidth="1"/>
    <col min="12035" max="12035" width="11" style="6" bestFit="1" customWidth="1"/>
    <col min="12036" max="12036" width="13.28515625" style="6" bestFit="1" customWidth="1"/>
    <col min="12037" max="12037" width="32.140625" style="6" bestFit="1" customWidth="1"/>
    <col min="12038" max="12038" width="28.7109375" style="6" bestFit="1" customWidth="1"/>
    <col min="12039" max="12039" width="40.85546875" style="6" bestFit="1" customWidth="1"/>
    <col min="12040" max="12040" width="7.28515625" style="6" bestFit="1" customWidth="1"/>
    <col min="12041" max="12041" width="50.7109375" style="6" bestFit="1" customWidth="1"/>
    <col min="12042" max="12042" width="8.7109375" style="6" bestFit="1" customWidth="1"/>
    <col min="12043" max="12043" width="9.42578125" style="6" bestFit="1" customWidth="1"/>
    <col min="12044" max="12288" width="9.140625" style="6"/>
    <col min="12289" max="12289" width="17" style="6" bestFit="1" customWidth="1"/>
    <col min="12290" max="12290" width="6" style="6" bestFit="1" customWidth="1"/>
    <col min="12291" max="12291" width="11" style="6" bestFit="1" customWidth="1"/>
    <col min="12292" max="12292" width="13.28515625" style="6" bestFit="1" customWidth="1"/>
    <col min="12293" max="12293" width="32.140625" style="6" bestFit="1" customWidth="1"/>
    <col min="12294" max="12294" width="28.7109375" style="6" bestFit="1" customWidth="1"/>
    <col min="12295" max="12295" width="40.85546875" style="6" bestFit="1" customWidth="1"/>
    <col min="12296" max="12296" width="7.28515625" style="6" bestFit="1" customWidth="1"/>
    <col min="12297" max="12297" width="50.7109375" style="6" bestFit="1" customWidth="1"/>
    <col min="12298" max="12298" width="8.7109375" style="6" bestFit="1" customWidth="1"/>
    <col min="12299" max="12299" width="9.42578125" style="6" bestFit="1" customWidth="1"/>
    <col min="12300" max="12544" width="9.140625" style="6"/>
    <col min="12545" max="12545" width="17" style="6" bestFit="1" customWidth="1"/>
    <col min="12546" max="12546" width="6" style="6" bestFit="1" customWidth="1"/>
    <col min="12547" max="12547" width="11" style="6" bestFit="1" customWidth="1"/>
    <col min="12548" max="12548" width="13.28515625" style="6" bestFit="1" customWidth="1"/>
    <col min="12549" max="12549" width="32.140625" style="6" bestFit="1" customWidth="1"/>
    <col min="12550" max="12550" width="28.7109375" style="6" bestFit="1" customWidth="1"/>
    <col min="12551" max="12551" width="40.85546875" style="6" bestFit="1" customWidth="1"/>
    <col min="12552" max="12552" width="7.28515625" style="6" bestFit="1" customWidth="1"/>
    <col min="12553" max="12553" width="50.7109375" style="6" bestFit="1" customWidth="1"/>
    <col min="12554" max="12554" width="8.7109375" style="6" bestFit="1" customWidth="1"/>
    <col min="12555" max="12555" width="9.42578125" style="6" bestFit="1" customWidth="1"/>
    <col min="12556" max="12800" width="9.140625" style="6"/>
    <col min="12801" max="12801" width="17" style="6" bestFit="1" customWidth="1"/>
    <col min="12802" max="12802" width="6" style="6" bestFit="1" customWidth="1"/>
    <col min="12803" max="12803" width="11" style="6" bestFit="1" customWidth="1"/>
    <col min="12804" max="12804" width="13.28515625" style="6" bestFit="1" customWidth="1"/>
    <col min="12805" max="12805" width="32.140625" style="6" bestFit="1" customWidth="1"/>
    <col min="12806" max="12806" width="28.7109375" style="6" bestFit="1" customWidth="1"/>
    <col min="12807" max="12807" width="40.85546875" style="6" bestFit="1" customWidth="1"/>
    <col min="12808" max="12808" width="7.28515625" style="6" bestFit="1" customWidth="1"/>
    <col min="12809" max="12809" width="50.7109375" style="6" bestFit="1" customWidth="1"/>
    <col min="12810" max="12810" width="8.7109375" style="6" bestFit="1" customWidth="1"/>
    <col min="12811" max="12811" width="9.42578125" style="6" bestFit="1" customWidth="1"/>
    <col min="12812" max="13056" width="9.140625" style="6"/>
    <col min="13057" max="13057" width="17" style="6" bestFit="1" customWidth="1"/>
    <col min="13058" max="13058" width="6" style="6" bestFit="1" customWidth="1"/>
    <col min="13059" max="13059" width="11" style="6" bestFit="1" customWidth="1"/>
    <col min="13060" max="13060" width="13.28515625" style="6" bestFit="1" customWidth="1"/>
    <col min="13061" max="13061" width="32.140625" style="6" bestFit="1" customWidth="1"/>
    <col min="13062" max="13062" width="28.7109375" style="6" bestFit="1" customWidth="1"/>
    <col min="13063" max="13063" width="40.85546875" style="6" bestFit="1" customWidth="1"/>
    <col min="13064" max="13064" width="7.28515625" style="6" bestFit="1" customWidth="1"/>
    <col min="13065" max="13065" width="50.7109375" style="6" bestFit="1" customWidth="1"/>
    <col min="13066" max="13066" width="8.7109375" style="6" bestFit="1" customWidth="1"/>
    <col min="13067" max="13067" width="9.42578125" style="6" bestFit="1" customWidth="1"/>
    <col min="13068" max="13312" width="9.140625" style="6"/>
    <col min="13313" max="13313" width="17" style="6" bestFit="1" customWidth="1"/>
    <col min="13314" max="13314" width="6" style="6" bestFit="1" customWidth="1"/>
    <col min="13315" max="13315" width="11" style="6" bestFit="1" customWidth="1"/>
    <col min="13316" max="13316" width="13.28515625" style="6" bestFit="1" customWidth="1"/>
    <col min="13317" max="13317" width="32.140625" style="6" bestFit="1" customWidth="1"/>
    <col min="13318" max="13318" width="28.7109375" style="6" bestFit="1" customWidth="1"/>
    <col min="13319" max="13319" width="40.85546875" style="6" bestFit="1" customWidth="1"/>
    <col min="13320" max="13320" width="7.28515625" style="6" bestFit="1" customWidth="1"/>
    <col min="13321" max="13321" width="50.7109375" style="6" bestFit="1" customWidth="1"/>
    <col min="13322" max="13322" width="8.7109375" style="6" bestFit="1" customWidth="1"/>
    <col min="13323" max="13323" width="9.42578125" style="6" bestFit="1" customWidth="1"/>
    <col min="13324" max="13568" width="9.140625" style="6"/>
    <col min="13569" max="13569" width="17" style="6" bestFit="1" customWidth="1"/>
    <col min="13570" max="13570" width="6" style="6" bestFit="1" customWidth="1"/>
    <col min="13571" max="13571" width="11" style="6" bestFit="1" customWidth="1"/>
    <col min="13572" max="13572" width="13.28515625" style="6" bestFit="1" customWidth="1"/>
    <col min="13573" max="13573" width="32.140625" style="6" bestFit="1" customWidth="1"/>
    <col min="13574" max="13574" width="28.7109375" style="6" bestFit="1" customWidth="1"/>
    <col min="13575" max="13575" width="40.85546875" style="6" bestFit="1" customWidth="1"/>
    <col min="13576" max="13576" width="7.28515625" style="6" bestFit="1" customWidth="1"/>
    <col min="13577" max="13577" width="50.7109375" style="6" bestFit="1" customWidth="1"/>
    <col min="13578" max="13578" width="8.7109375" style="6" bestFit="1" customWidth="1"/>
    <col min="13579" max="13579" width="9.42578125" style="6" bestFit="1" customWidth="1"/>
    <col min="13580" max="13824" width="9.140625" style="6"/>
    <col min="13825" max="13825" width="17" style="6" bestFit="1" customWidth="1"/>
    <col min="13826" max="13826" width="6" style="6" bestFit="1" customWidth="1"/>
    <col min="13827" max="13827" width="11" style="6" bestFit="1" customWidth="1"/>
    <col min="13828" max="13828" width="13.28515625" style="6" bestFit="1" customWidth="1"/>
    <col min="13829" max="13829" width="32.140625" style="6" bestFit="1" customWidth="1"/>
    <col min="13830" max="13830" width="28.7109375" style="6" bestFit="1" customWidth="1"/>
    <col min="13831" max="13831" width="40.85546875" style="6" bestFit="1" customWidth="1"/>
    <col min="13832" max="13832" width="7.28515625" style="6" bestFit="1" customWidth="1"/>
    <col min="13833" max="13833" width="50.7109375" style="6" bestFit="1" customWidth="1"/>
    <col min="13834" max="13834" width="8.7109375" style="6" bestFit="1" customWidth="1"/>
    <col min="13835" max="13835" width="9.42578125" style="6" bestFit="1" customWidth="1"/>
    <col min="13836" max="14080" width="9.140625" style="6"/>
    <col min="14081" max="14081" width="17" style="6" bestFit="1" customWidth="1"/>
    <col min="14082" max="14082" width="6" style="6" bestFit="1" customWidth="1"/>
    <col min="14083" max="14083" width="11" style="6" bestFit="1" customWidth="1"/>
    <col min="14084" max="14084" width="13.28515625" style="6" bestFit="1" customWidth="1"/>
    <col min="14085" max="14085" width="32.140625" style="6" bestFit="1" customWidth="1"/>
    <col min="14086" max="14086" width="28.7109375" style="6" bestFit="1" customWidth="1"/>
    <col min="14087" max="14087" width="40.85546875" style="6" bestFit="1" customWidth="1"/>
    <col min="14088" max="14088" width="7.28515625" style="6" bestFit="1" customWidth="1"/>
    <col min="14089" max="14089" width="50.7109375" style="6" bestFit="1" customWidth="1"/>
    <col min="14090" max="14090" width="8.7109375" style="6" bestFit="1" customWidth="1"/>
    <col min="14091" max="14091" width="9.42578125" style="6" bestFit="1" customWidth="1"/>
    <col min="14092" max="14336" width="9.140625" style="6"/>
    <col min="14337" max="14337" width="17" style="6" bestFit="1" customWidth="1"/>
    <col min="14338" max="14338" width="6" style="6" bestFit="1" customWidth="1"/>
    <col min="14339" max="14339" width="11" style="6" bestFit="1" customWidth="1"/>
    <col min="14340" max="14340" width="13.28515625" style="6" bestFit="1" customWidth="1"/>
    <col min="14341" max="14341" width="32.140625" style="6" bestFit="1" customWidth="1"/>
    <col min="14342" max="14342" width="28.7109375" style="6" bestFit="1" customWidth="1"/>
    <col min="14343" max="14343" width="40.85546875" style="6" bestFit="1" customWidth="1"/>
    <col min="14344" max="14344" width="7.28515625" style="6" bestFit="1" customWidth="1"/>
    <col min="14345" max="14345" width="50.7109375" style="6" bestFit="1" customWidth="1"/>
    <col min="14346" max="14346" width="8.7109375" style="6" bestFit="1" customWidth="1"/>
    <col min="14347" max="14347" width="9.42578125" style="6" bestFit="1" customWidth="1"/>
    <col min="14348" max="14592" width="9.140625" style="6"/>
    <col min="14593" max="14593" width="17" style="6" bestFit="1" customWidth="1"/>
    <col min="14594" max="14594" width="6" style="6" bestFit="1" customWidth="1"/>
    <col min="14595" max="14595" width="11" style="6" bestFit="1" customWidth="1"/>
    <col min="14596" max="14596" width="13.28515625" style="6" bestFit="1" customWidth="1"/>
    <col min="14597" max="14597" width="32.140625" style="6" bestFit="1" customWidth="1"/>
    <col min="14598" max="14598" width="28.7109375" style="6" bestFit="1" customWidth="1"/>
    <col min="14599" max="14599" width="40.85546875" style="6" bestFit="1" customWidth="1"/>
    <col min="14600" max="14600" width="7.28515625" style="6" bestFit="1" customWidth="1"/>
    <col min="14601" max="14601" width="50.7109375" style="6" bestFit="1" customWidth="1"/>
    <col min="14602" max="14602" width="8.7109375" style="6" bestFit="1" customWidth="1"/>
    <col min="14603" max="14603" width="9.42578125" style="6" bestFit="1" customWidth="1"/>
    <col min="14604" max="14848" width="9.140625" style="6"/>
    <col min="14849" max="14849" width="17" style="6" bestFit="1" customWidth="1"/>
    <col min="14850" max="14850" width="6" style="6" bestFit="1" customWidth="1"/>
    <col min="14851" max="14851" width="11" style="6" bestFit="1" customWidth="1"/>
    <col min="14852" max="14852" width="13.28515625" style="6" bestFit="1" customWidth="1"/>
    <col min="14853" max="14853" width="32.140625" style="6" bestFit="1" customWidth="1"/>
    <col min="14854" max="14854" width="28.7109375" style="6" bestFit="1" customWidth="1"/>
    <col min="14855" max="14855" width="40.85546875" style="6" bestFit="1" customWidth="1"/>
    <col min="14856" max="14856" width="7.28515625" style="6" bestFit="1" customWidth="1"/>
    <col min="14857" max="14857" width="50.7109375" style="6" bestFit="1" customWidth="1"/>
    <col min="14858" max="14858" width="8.7109375" style="6" bestFit="1" customWidth="1"/>
    <col min="14859" max="14859" width="9.42578125" style="6" bestFit="1" customWidth="1"/>
    <col min="14860" max="15104" width="9.140625" style="6"/>
    <col min="15105" max="15105" width="17" style="6" bestFit="1" customWidth="1"/>
    <col min="15106" max="15106" width="6" style="6" bestFit="1" customWidth="1"/>
    <col min="15107" max="15107" width="11" style="6" bestFit="1" customWidth="1"/>
    <col min="15108" max="15108" width="13.28515625" style="6" bestFit="1" customWidth="1"/>
    <col min="15109" max="15109" width="32.140625" style="6" bestFit="1" customWidth="1"/>
    <col min="15110" max="15110" width="28.7109375" style="6" bestFit="1" customWidth="1"/>
    <col min="15111" max="15111" width="40.85546875" style="6" bestFit="1" customWidth="1"/>
    <col min="15112" max="15112" width="7.28515625" style="6" bestFit="1" customWidth="1"/>
    <col min="15113" max="15113" width="50.7109375" style="6" bestFit="1" customWidth="1"/>
    <col min="15114" max="15114" width="8.7109375" style="6" bestFit="1" customWidth="1"/>
    <col min="15115" max="15115" width="9.42578125" style="6" bestFit="1" customWidth="1"/>
    <col min="15116" max="15360" width="9.140625" style="6"/>
    <col min="15361" max="15361" width="17" style="6" bestFit="1" customWidth="1"/>
    <col min="15362" max="15362" width="6" style="6" bestFit="1" customWidth="1"/>
    <col min="15363" max="15363" width="11" style="6" bestFit="1" customWidth="1"/>
    <col min="15364" max="15364" width="13.28515625" style="6" bestFit="1" customWidth="1"/>
    <col min="15365" max="15365" width="32.140625" style="6" bestFit="1" customWidth="1"/>
    <col min="15366" max="15366" width="28.7109375" style="6" bestFit="1" customWidth="1"/>
    <col min="15367" max="15367" width="40.85546875" style="6" bestFit="1" customWidth="1"/>
    <col min="15368" max="15368" width="7.28515625" style="6" bestFit="1" customWidth="1"/>
    <col min="15369" max="15369" width="50.7109375" style="6" bestFit="1" customWidth="1"/>
    <col min="15370" max="15370" width="8.7109375" style="6" bestFit="1" customWidth="1"/>
    <col min="15371" max="15371" width="9.42578125" style="6" bestFit="1" customWidth="1"/>
    <col min="15372" max="15616" width="9.140625" style="6"/>
    <col min="15617" max="15617" width="17" style="6" bestFit="1" customWidth="1"/>
    <col min="15618" max="15618" width="6" style="6" bestFit="1" customWidth="1"/>
    <col min="15619" max="15619" width="11" style="6" bestFit="1" customWidth="1"/>
    <col min="15620" max="15620" width="13.28515625" style="6" bestFit="1" customWidth="1"/>
    <col min="15621" max="15621" width="32.140625" style="6" bestFit="1" customWidth="1"/>
    <col min="15622" max="15622" width="28.7109375" style="6" bestFit="1" customWidth="1"/>
    <col min="15623" max="15623" width="40.85546875" style="6" bestFit="1" customWidth="1"/>
    <col min="15624" max="15624" width="7.28515625" style="6" bestFit="1" customWidth="1"/>
    <col min="15625" max="15625" width="50.7109375" style="6" bestFit="1" customWidth="1"/>
    <col min="15626" max="15626" width="8.7109375" style="6" bestFit="1" customWidth="1"/>
    <col min="15627" max="15627" width="9.42578125" style="6" bestFit="1" customWidth="1"/>
    <col min="15628" max="15872" width="9.140625" style="6"/>
    <col min="15873" max="15873" width="17" style="6" bestFit="1" customWidth="1"/>
    <col min="15874" max="15874" width="6" style="6" bestFit="1" customWidth="1"/>
    <col min="15875" max="15875" width="11" style="6" bestFit="1" customWidth="1"/>
    <col min="15876" max="15876" width="13.28515625" style="6" bestFit="1" customWidth="1"/>
    <col min="15877" max="15877" width="32.140625" style="6" bestFit="1" customWidth="1"/>
    <col min="15878" max="15878" width="28.7109375" style="6" bestFit="1" customWidth="1"/>
    <col min="15879" max="15879" width="40.85546875" style="6" bestFit="1" customWidth="1"/>
    <col min="15880" max="15880" width="7.28515625" style="6" bestFit="1" customWidth="1"/>
    <col min="15881" max="15881" width="50.7109375" style="6" bestFit="1" customWidth="1"/>
    <col min="15882" max="15882" width="8.7109375" style="6" bestFit="1" customWidth="1"/>
    <col min="15883" max="15883" width="9.42578125" style="6" bestFit="1" customWidth="1"/>
    <col min="15884" max="16128" width="9.140625" style="6"/>
    <col min="16129" max="16129" width="17" style="6" bestFit="1" customWidth="1"/>
    <col min="16130" max="16130" width="6" style="6" bestFit="1" customWidth="1"/>
    <col min="16131" max="16131" width="11" style="6" bestFit="1" customWidth="1"/>
    <col min="16132" max="16132" width="13.28515625" style="6" bestFit="1" customWidth="1"/>
    <col min="16133" max="16133" width="32.140625" style="6" bestFit="1" customWidth="1"/>
    <col min="16134" max="16134" width="28.7109375" style="6" bestFit="1" customWidth="1"/>
    <col min="16135" max="16135" width="40.85546875" style="6" bestFit="1" customWidth="1"/>
    <col min="16136" max="16136" width="7.28515625" style="6" bestFit="1" customWidth="1"/>
    <col min="16137" max="16137" width="50.7109375" style="6" bestFit="1" customWidth="1"/>
    <col min="16138" max="16138" width="8.7109375" style="6" bestFit="1" customWidth="1"/>
    <col min="16139" max="16139" width="9.42578125" style="6" bestFit="1" customWidth="1"/>
    <col min="16140" max="16384" width="9.140625" style="6"/>
  </cols>
  <sheetData>
    <row r="1" spans="1:24" x14ac:dyDescent="0.2">
      <c r="A1" s="6">
        <v>1</v>
      </c>
      <c r="B1" s="6">
        <v>2</v>
      </c>
      <c r="C1" s="6">
        <v>3</v>
      </c>
      <c r="D1" s="6">
        <v>4</v>
      </c>
      <c r="E1" s="6">
        <v>5</v>
      </c>
      <c r="F1" s="6">
        <v>6</v>
      </c>
      <c r="G1" s="6">
        <v>7</v>
      </c>
      <c r="H1" s="6">
        <v>8</v>
      </c>
      <c r="I1" s="6">
        <v>9</v>
      </c>
      <c r="J1" s="6">
        <v>10</v>
      </c>
      <c r="K1" s="6">
        <v>11</v>
      </c>
      <c r="L1" s="6">
        <v>12</v>
      </c>
      <c r="M1" s="6">
        <v>13</v>
      </c>
      <c r="N1" s="6">
        <v>14</v>
      </c>
      <c r="O1" s="6">
        <v>15</v>
      </c>
      <c r="P1" s="6">
        <v>16</v>
      </c>
      <c r="Q1" s="6">
        <v>17</v>
      </c>
      <c r="R1" s="6">
        <v>18</v>
      </c>
      <c r="S1" s="6">
        <v>19</v>
      </c>
      <c r="T1" s="6">
        <v>20</v>
      </c>
      <c r="U1" s="6">
        <v>21</v>
      </c>
      <c r="V1" s="6">
        <v>22</v>
      </c>
      <c r="W1" s="68">
        <v>23</v>
      </c>
      <c r="X1" s="68">
        <v>24</v>
      </c>
    </row>
    <row r="2" spans="1:24" s="7" customFormat="1" x14ac:dyDescent="0.2">
      <c r="A2" s="7" t="s">
        <v>99</v>
      </c>
      <c r="B2" s="8" t="s">
        <v>93</v>
      </c>
      <c r="C2" s="8" t="s">
        <v>36</v>
      </c>
      <c r="D2" s="8" t="s">
        <v>100</v>
      </c>
      <c r="E2" s="8" t="s">
        <v>101</v>
      </c>
      <c r="F2" s="8" t="s">
        <v>102</v>
      </c>
      <c r="G2" s="8" t="s">
        <v>103</v>
      </c>
      <c r="H2" s="9" t="s">
        <v>104</v>
      </c>
      <c r="I2" s="10" t="s">
        <v>105</v>
      </c>
      <c r="J2" s="10" t="s">
        <v>106</v>
      </c>
      <c r="K2" s="10" t="s">
        <v>107</v>
      </c>
      <c r="L2" s="11" t="s">
        <v>108</v>
      </c>
      <c r="M2" s="11" t="s">
        <v>109</v>
      </c>
      <c r="N2" s="11" t="s">
        <v>110</v>
      </c>
      <c r="O2" s="11" t="s">
        <v>111</v>
      </c>
      <c r="P2" s="11" t="s">
        <v>112</v>
      </c>
      <c r="Q2" s="11" t="s">
        <v>113</v>
      </c>
      <c r="R2" s="11" t="s">
        <v>114</v>
      </c>
      <c r="S2" s="11" t="s">
        <v>115</v>
      </c>
      <c r="T2" s="11" t="s">
        <v>116</v>
      </c>
      <c r="U2" s="7" t="s">
        <v>191</v>
      </c>
      <c r="V2" s="7" t="s">
        <v>192</v>
      </c>
      <c r="W2" s="73" t="s">
        <v>227</v>
      </c>
      <c r="X2" s="73" t="s">
        <v>228</v>
      </c>
    </row>
    <row r="3" spans="1:24" s="12" customFormat="1" x14ac:dyDescent="0.2">
      <c r="A3" s="12" t="str">
        <f>B3&amp;"_"&amp;C3</f>
        <v>13_2280002100</v>
      </c>
      <c r="B3" s="13" t="s">
        <v>117</v>
      </c>
      <c r="C3" s="14">
        <v>2280002100</v>
      </c>
      <c r="D3" s="14" t="s">
        <v>1</v>
      </c>
      <c r="E3" s="14" t="s">
        <v>12</v>
      </c>
      <c r="F3" s="14" t="s">
        <v>13</v>
      </c>
      <c r="G3" s="14" t="s">
        <v>24</v>
      </c>
      <c r="H3" s="15">
        <v>2815</v>
      </c>
      <c r="I3" s="16" t="s">
        <v>118</v>
      </c>
      <c r="J3" s="16" t="s">
        <v>0</v>
      </c>
      <c r="K3" s="16" t="s">
        <v>119</v>
      </c>
      <c r="L3" s="17">
        <v>1.003609942098846</v>
      </c>
      <c r="M3" s="17">
        <v>1.0120636791614672</v>
      </c>
      <c r="N3" s="17">
        <v>1.0214227590719742</v>
      </c>
      <c r="O3" s="17">
        <v>1.0275921662627781</v>
      </c>
      <c r="P3" s="17">
        <v>1.0297601137900381</v>
      </c>
      <c r="Q3" s="17">
        <v>1.0310919906981273</v>
      </c>
      <c r="R3" s="17">
        <v>1.0368959855430877</v>
      </c>
      <c r="S3" s="17">
        <v>1.045928230542263</v>
      </c>
      <c r="T3" s="17">
        <v>1.0535108269153988</v>
      </c>
      <c r="U3" s="56">
        <f>L3/(1+(L3-1)/10)</f>
        <v>1.0032477754608251</v>
      </c>
      <c r="V3" s="56">
        <f>S3/(1+(S3-1)/17)</f>
        <v>1.0431101010597668</v>
      </c>
      <c r="W3" s="74">
        <f>L3/(1+(L3-1)/10)</f>
        <v>1.0032477754608251</v>
      </c>
      <c r="X3" s="74">
        <f>S3/(1+(S3-1)/17)</f>
        <v>1.0431101010597668</v>
      </c>
    </row>
    <row r="4" spans="1:24" s="12" customFormat="1" x14ac:dyDescent="0.2">
      <c r="A4" s="12" t="str">
        <f t="shared" ref="A4:A67" si="0">B4&amp;"_"&amp;C4</f>
        <v>13_2280002200</v>
      </c>
      <c r="B4" s="13" t="s">
        <v>117</v>
      </c>
      <c r="C4" s="14">
        <v>2280002200</v>
      </c>
      <c r="D4" s="14" t="s">
        <v>1</v>
      </c>
      <c r="E4" s="14" t="s">
        <v>12</v>
      </c>
      <c r="F4" s="14" t="s">
        <v>13</v>
      </c>
      <c r="G4" s="14" t="s">
        <v>25</v>
      </c>
      <c r="H4" s="15">
        <v>2815</v>
      </c>
      <c r="I4" s="16" t="s">
        <v>118</v>
      </c>
      <c r="J4" s="16" t="s">
        <v>0</v>
      </c>
      <c r="K4" s="16" t="s">
        <v>119</v>
      </c>
      <c r="L4" s="17">
        <v>1.003609942098846</v>
      </c>
      <c r="M4" s="17">
        <v>1.0120636791614672</v>
      </c>
      <c r="N4" s="17">
        <v>1.0214227590719742</v>
      </c>
      <c r="O4" s="17">
        <v>1.0275921662627781</v>
      </c>
      <c r="P4" s="17">
        <v>1.0297601137900381</v>
      </c>
      <c r="Q4" s="17">
        <v>1.0310919906981273</v>
      </c>
      <c r="R4" s="17">
        <v>1.0368959855430877</v>
      </c>
      <c r="S4" s="17">
        <v>1.045928230542263</v>
      </c>
      <c r="T4" s="17">
        <v>1.0535108269153988</v>
      </c>
      <c r="U4" s="56">
        <f t="shared" ref="U4:U67" si="1">L4/(1+(L4-1)/10)</f>
        <v>1.0032477754608251</v>
      </c>
      <c r="V4" s="56">
        <f t="shared" ref="V4:V67" si="2">S4/(1+(S4-1)/17)</f>
        <v>1.0431101010597668</v>
      </c>
      <c r="W4" s="74">
        <f>L4/(1+(L4-1)/10)</f>
        <v>1.0032477754608251</v>
      </c>
      <c r="X4" s="74">
        <f>S4/(1+(S4-1)/17)</f>
        <v>1.0431101010597668</v>
      </c>
    </row>
    <row r="5" spans="1:24" s="23" customFormat="1" x14ac:dyDescent="0.2">
      <c r="A5" s="12" t="str">
        <f t="shared" si="0"/>
        <v>13_2280003100</v>
      </c>
      <c r="B5" s="18" t="s">
        <v>117</v>
      </c>
      <c r="C5" s="19" t="s">
        <v>26</v>
      </c>
      <c r="D5" s="14" t="s">
        <v>1</v>
      </c>
      <c r="E5" s="14" t="s">
        <v>12</v>
      </c>
      <c r="F5" s="14" t="s">
        <v>14</v>
      </c>
      <c r="G5" s="14" t="s">
        <v>24</v>
      </c>
      <c r="H5" s="20" t="s">
        <v>120</v>
      </c>
      <c r="I5" s="12" t="s">
        <v>121</v>
      </c>
      <c r="J5" s="16" t="s">
        <v>0</v>
      </c>
      <c r="K5" s="21" t="s">
        <v>122</v>
      </c>
      <c r="L5" s="22">
        <v>1.5529694217328953</v>
      </c>
      <c r="M5" s="22">
        <v>1.6228530457108756</v>
      </c>
      <c r="N5" s="22">
        <v>1.6958814327678646</v>
      </c>
      <c r="O5" s="22">
        <v>1.7721960972424187</v>
      </c>
      <c r="P5" s="22">
        <v>1.851944921618327</v>
      </c>
      <c r="Q5" s="22">
        <v>1.9352824430911519</v>
      </c>
      <c r="R5" s="22">
        <v>2.0223701530302529</v>
      </c>
      <c r="S5" s="22">
        <v>2.1133768099166144</v>
      </c>
      <c r="T5" s="22">
        <v>2.2084787663628616</v>
      </c>
      <c r="U5" s="56">
        <f t="shared" si="1"/>
        <v>1.4715947328859815</v>
      </c>
      <c r="V5" s="56">
        <f t="shared" si="2"/>
        <v>1.983473658479467</v>
      </c>
      <c r="W5" s="74">
        <f>L5/(1+(L5-1)/10)</f>
        <v>1.4715947328859815</v>
      </c>
      <c r="X5" s="74">
        <f>S5/(1+(S5-1)/17)</f>
        <v>1.983473658479467</v>
      </c>
    </row>
    <row r="6" spans="1:24" s="23" customFormat="1" x14ac:dyDescent="0.2">
      <c r="A6" s="12" t="str">
        <f t="shared" si="0"/>
        <v>13_2280003200</v>
      </c>
      <c r="B6" s="18" t="s">
        <v>117</v>
      </c>
      <c r="C6" s="19" t="s">
        <v>27</v>
      </c>
      <c r="D6" s="14" t="s">
        <v>1</v>
      </c>
      <c r="E6" s="14" t="s">
        <v>12</v>
      </c>
      <c r="F6" s="14" t="s">
        <v>14</v>
      </c>
      <c r="G6" s="14" t="s">
        <v>25</v>
      </c>
      <c r="H6" s="20" t="s">
        <v>120</v>
      </c>
      <c r="I6" s="12" t="s">
        <v>121</v>
      </c>
      <c r="J6" s="16" t="s">
        <v>0</v>
      </c>
      <c r="K6" s="21" t="s">
        <v>122</v>
      </c>
      <c r="L6" s="22">
        <v>1.5529694217328953</v>
      </c>
      <c r="M6" s="22">
        <v>1.6228530457108756</v>
      </c>
      <c r="N6" s="22">
        <v>1.6958814327678646</v>
      </c>
      <c r="O6" s="22">
        <v>1.7721960972424187</v>
      </c>
      <c r="P6" s="22">
        <v>1.851944921618327</v>
      </c>
      <c r="Q6" s="22">
        <v>1.9352824430911519</v>
      </c>
      <c r="R6" s="22">
        <v>2.0223701530302529</v>
      </c>
      <c r="S6" s="22">
        <v>2.1133768099166144</v>
      </c>
      <c r="T6" s="22">
        <v>2.2084787663628616</v>
      </c>
      <c r="U6" s="56">
        <f t="shared" si="1"/>
        <v>1.4715947328859815</v>
      </c>
      <c r="V6" s="56">
        <f t="shared" si="2"/>
        <v>1.983473658479467</v>
      </c>
      <c r="W6" s="74">
        <f>L6/(1+(L6-1)/10)</f>
        <v>1.4715947328859815</v>
      </c>
      <c r="X6" s="74">
        <f>S6/(1+(S6-1)/17)</f>
        <v>1.983473658479467</v>
      </c>
    </row>
    <row r="7" spans="1:24" s="12" customFormat="1" x14ac:dyDescent="0.2">
      <c r="A7" s="12" t="str">
        <f t="shared" si="0"/>
        <v>13_2285002006</v>
      </c>
      <c r="B7" s="13" t="s">
        <v>117</v>
      </c>
      <c r="C7" s="14">
        <v>2285002006</v>
      </c>
      <c r="D7" s="14" t="s">
        <v>1</v>
      </c>
      <c r="E7" s="14" t="s">
        <v>15</v>
      </c>
      <c r="F7" s="14" t="s">
        <v>13</v>
      </c>
      <c r="G7" s="14" t="s">
        <v>29</v>
      </c>
      <c r="H7" s="15">
        <v>2833</v>
      </c>
      <c r="I7" s="16" t="s">
        <v>123</v>
      </c>
      <c r="J7" s="16" t="s">
        <v>0</v>
      </c>
      <c r="K7" s="16" t="s">
        <v>119</v>
      </c>
      <c r="L7" s="17">
        <v>1.0155784317302021</v>
      </c>
      <c r="M7" s="17">
        <v>1.0311056150798013</v>
      </c>
      <c r="N7" s="17">
        <v>1.0438386534839135</v>
      </c>
      <c r="O7" s="17">
        <v>1.0500978894149362</v>
      </c>
      <c r="P7" s="17">
        <v>1.0635503967719142</v>
      </c>
      <c r="Q7" s="17">
        <v>1.0679323754487005</v>
      </c>
      <c r="R7" s="17">
        <v>1.0757315271231347</v>
      </c>
      <c r="S7" s="17">
        <v>1.0792255702124862</v>
      </c>
      <c r="T7" s="17">
        <v>1.0955217536359854</v>
      </c>
      <c r="U7" s="56">
        <f t="shared" si="1"/>
        <v>1.0139987806523121</v>
      </c>
      <c r="V7" s="56">
        <f t="shared" si="2"/>
        <v>1.0742193560351232</v>
      </c>
      <c r="W7" s="74">
        <v>1</v>
      </c>
      <c r="X7" s="74">
        <v>1.1186258827201434</v>
      </c>
    </row>
    <row r="8" spans="1:24" s="12" customFormat="1" x14ac:dyDescent="0.2">
      <c r="A8" s="12" t="str">
        <f t="shared" si="0"/>
        <v>13_2285002007</v>
      </c>
      <c r="B8" s="13" t="s">
        <v>117</v>
      </c>
      <c r="C8" s="14">
        <v>2285002007</v>
      </c>
      <c r="D8" s="14" t="s">
        <v>1</v>
      </c>
      <c r="E8" s="14" t="s">
        <v>15</v>
      </c>
      <c r="F8" s="14" t="s">
        <v>13</v>
      </c>
      <c r="G8" s="14" t="s">
        <v>31</v>
      </c>
      <c r="H8" s="15">
        <v>2833</v>
      </c>
      <c r="I8" s="16" t="s">
        <v>123</v>
      </c>
      <c r="J8" s="16" t="s">
        <v>0</v>
      </c>
      <c r="K8" s="16" t="s">
        <v>119</v>
      </c>
      <c r="L8" s="17">
        <v>1.0155784317301999</v>
      </c>
      <c r="M8" s="17">
        <v>1.0311056150797999</v>
      </c>
      <c r="N8" s="17">
        <v>1.0438386534839099</v>
      </c>
      <c r="O8" s="17">
        <v>1.05009788941494</v>
      </c>
      <c r="P8" s="17">
        <v>1.06355039677191</v>
      </c>
      <c r="Q8" s="17">
        <v>1.0679323754487</v>
      </c>
      <c r="R8" s="17">
        <v>1.07573152712313</v>
      </c>
      <c r="S8" s="17">
        <v>1.07922557021249</v>
      </c>
      <c r="T8" s="17">
        <v>1.09552175363599</v>
      </c>
      <c r="U8" s="56">
        <f t="shared" si="1"/>
        <v>1.0139987806523103</v>
      </c>
      <c r="V8" s="56">
        <f t="shared" si="2"/>
        <v>1.0742193560351265</v>
      </c>
      <c r="W8" s="74">
        <v>1</v>
      </c>
      <c r="X8" s="74">
        <v>1.1186258827201434</v>
      </c>
    </row>
    <row r="9" spans="1:24" s="12" customFormat="1" x14ac:dyDescent="0.2">
      <c r="A9" s="12" t="str">
        <f t="shared" si="0"/>
        <v>13_2285002008</v>
      </c>
      <c r="B9" s="13" t="s">
        <v>117</v>
      </c>
      <c r="C9" s="14">
        <v>2285002008</v>
      </c>
      <c r="D9" s="14" t="s">
        <v>1</v>
      </c>
      <c r="E9" s="14" t="s">
        <v>15</v>
      </c>
      <c r="F9" s="14" t="s">
        <v>13</v>
      </c>
      <c r="G9" s="14" t="s">
        <v>32</v>
      </c>
      <c r="H9" s="20">
        <v>2831</v>
      </c>
      <c r="I9" s="14" t="s">
        <v>124</v>
      </c>
      <c r="J9" s="12" t="s">
        <v>0</v>
      </c>
      <c r="K9" s="12" t="s">
        <v>119</v>
      </c>
      <c r="L9" s="17">
        <v>1.0917736232471402</v>
      </c>
      <c r="M9" s="17">
        <v>1.100469788998983</v>
      </c>
      <c r="N9" s="17">
        <v>1.1047108958587968</v>
      </c>
      <c r="O9" s="17">
        <v>1.1069619538546831</v>
      </c>
      <c r="P9" s="17">
        <v>1.1069737524277965</v>
      </c>
      <c r="Q9" s="17">
        <v>1.1090961922574745</v>
      </c>
      <c r="R9" s="17">
        <v>1.1111363164607793</v>
      </c>
      <c r="S9" s="17">
        <v>1.1110800674494241</v>
      </c>
      <c r="T9" s="17">
        <v>1.1136665616227812</v>
      </c>
      <c r="U9" s="56">
        <f t="shared" si="1"/>
        <v>1.0818451384325147</v>
      </c>
      <c r="V9" s="56">
        <f t="shared" si="2"/>
        <v>1.1038672644967471</v>
      </c>
      <c r="W9" s="74">
        <v>1</v>
      </c>
      <c r="X9" s="74"/>
    </row>
    <row r="10" spans="1:24" s="12" customFormat="1" x14ac:dyDescent="0.2">
      <c r="A10" s="12" t="str">
        <f t="shared" si="0"/>
        <v>13_2285002009</v>
      </c>
      <c r="B10" s="13" t="s">
        <v>117</v>
      </c>
      <c r="C10" s="14">
        <v>2285002009</v>
      </c>
      <c r="D10" s="14" t="s">
        <v>1</v>
      </c>
      <c r="E10" s="14" t="s">
        <v>15</v>
      </c>
      <c r="F10" s="14" t="s">
        <v>13</v>
      </c>
      <c r="G10" s="14" t="s">
        <v>33</v>
      </c>
      <c r="H10" s="15">
        <v>2832</v>
      </c>
      <c r="I10" s="14" t="s">
        <v>125</v>
      </c>
      <c r="J10" s="16" t="s">
        <v>0</v>
      </c>
      <c r="K10" s="16" t="s">
        <v>119</v>
      </c>
      <c r="L10" s="17">
        <v>1.1283319434478212</v>
      </c>
      <c r="M10" s="17">
        <v>1.1532445745980646</v>
      </c>
      <c r="N10" s="17">
        <v>1.1823252138161084</v>
      </c>
      <c r="O10" s="17">
        <v>1.2131724298431046</v>
      </c>
      <c r="P10" s="17">
        <v>1.2431012547757114</v>
      </c>
      <c r="Q10" s="17">
        <v>1.2684090336093712</v>
      </c>
      <c r="R10" s="17">
        <v>1.2927766033783914</v>
      </c>
      <c r="S10" s="17">
        <v>1.3187343637879876</v>
      </c>
      <c r="T10" s="17">
        <v>1.3420937493939453</v>
      </c>
      <c r="U10" s="56">
        <f t="shared" si="1"/>
        <v>1.1140353117847377</v>
      </c>
      <c r="V10" s="56">
        <f t="shared" si="2"/>
        <v>1.2944643478839279</v>
      </c>
      <c r="W10" s="74">
        <v>1</v>
      </c>
      <c r="X10" s="74"/>
    </row>
    <row r="11" spans="1:24" s="12" customFormat="1" x14ac:dyDescent="0.2">
      <c r="A11" s="12" t="str">
        <f t="shared" si="0"/>
        <v>13_2285002010</v>
      </c>
      <c r="B11" s="13" t="s">
        <v>117</v>
      </c>
      <c r="C11" s="14">
        <v>2285002010</v>
      </c>
      <c r="D11" s="14" t="s">
        <v>1</v>
      </c>
      <c r="E11" s="14" t="s">
        <v>15</v>
      </c>
      <c r="F11" s="14" t="s">
        <v>13</v>
      </c>
      <c r="G11" s="14" t="s">
        <v>35</v>
      </c>
      <c r="H11" s="15">
        <v>2833</v>
      </c>
      <c r="I11" s="16" t="s">
        <v>123</v>
      </c>
      <c r="J11" s="16" t="s">
        <v>0</v>
      </c>
      <c r="K11" s="16" t="s">
        <v>119</v>
      </c>
      <c r="L11" s="17">
        <v>1.0155784317301999</v>
      </c>
      <c r="M11" s="17">
        <v>1.0311056150797999</v>
      </c>
      <c r="N11" s="17">
        <v>1.0438386534839099</v>
      </c>
      <c r="O11" s="17">
        <v>1.05009788941494</v>
      </c>
      <c r="P11" s="17">
        <v>1.06355039677191</v>
      </c>
      <c r="Q11" s="17">
        <v>1.0679323754487</v>
      </c>
      <c r="R11" s="17">
        <v>1.07573152712313</v>
      </c>
      <c r="S11" s="17">
        <v>1.07922557021249</v>
      </c>
      <c r="T11" s="17">
        <v>1.09552175363599</v>
      </c>
      <c r="U11" s="56">
        <f t="shared" si="1"/>
        <v>1.0139987806523103</v>
      </c>
      <c r="V11" s="56">
        <f t="shared" si="2"/>
        <v>1.0742193560351265</v>
      </c>
      <c r="W11" s="74">
        <v>1</v>
      </c>
      <c r="X11" s="74">
        <v>1.1186258827201434</v>
      </c>
    </row>
    <row r="12" spans="1:24" s="12" customFormat="1" ht="15" x14ac:dyDescent="0.25">
      <c r="A12" s="12" t="str">
        <f t="shared" si="0"/>
        <v>13_2265008005</v>
      </c>
      <c r="B12" s="24" t="s">
        <v>117</v>
      </c>
      <c r="C12" s="25" t="s">
        <v>16</v>
      </c>
      <c r="D12" s="14" t="s">
        <v>1</v>
      </c>
      <c r="E12" s="14" t="s">
        <v>4</v>
      </c>
      <c r="F12" s="14" t="s">
        <v>3</v>
      </c>
      <c r="G12" s="14" t="s">
        <v>3</v>
      </c>
      <c r="H12" s="26" t="s">
        <v>126</v>
      </c>
      <c r="I12" s="16" t="s">
        <v>127</v>
      </c>
      <c r="J12" s="12" t="s">
        <v>0</v>
      </c>
      <c r="K12" s="25" t="s">
        <v>128</v>
      </c>
      <c r="L12" s="27">
        <v>1.2801847076884305</v>
      </c>
      <c r="M12" s="27">
        <v>1.3142266381764451</v>
      </c>
      <c r="N12" s="27">
        <v>1.3491831643928236</v>
      </c>
      <c r="O12" s="27">
        <v>1.3850800305136235</v>
      </c>
      <c r="P12" s="27">
        <v>1.4219443356715369</v>
      </c>
      <c r="Q12" s="27">
        <v>1.4597991141293523</v>
      </c>
      <c r="R12" s="27">
        <v>1.4986728199763966</v>
      </c>
      <c r="S12" s="27">
        <v>1.5385925523453623</v>
      </c>
      <c r="T12" s="27">
        <v>1.5795854103689411</v>
      </c>
      <c r="U12" s="56">
        <f t="shared" si="1"/>
        <v>1.245293488482746</v>
      </c>
      <c r="V12" s="56">
        <f t="shared" si="2"/>
        <v>1.4913439212300659</v>
      </c>
      <c r="W12" s="75">
        <v>0.91309115674527597</v>
      </c>
      <c r="X12" s="75">
        <v>0.91236393438838292</v>
      </c>
    </row>
    <row r="13" spans="1:24" s="12" customFormat="1" x14ac:dyDescent="0.2">
      <c r="A13" s="12" t="str">
        <f t="shared" si="0"/>
        <v>13021_2265008005</v>
      </c>
      <c r="B13" s="13" t="s">
        <v>129</v>
      </c>
      <c r="C13" s="28" t="s">
        <v>16</v>
      </c>
      <c r="D13" s="14" t="s">
        <v>1</v>
      </c>
      <c r="E13" s="14" t="s">
        <v>4</v>
      </c>
      <c r="F13" s="14" t="s">
        <v>3</v>
      </c>
      <c r="G13" s="14" t="s">
        <v>3</v>
      </c>
      <c r="H13" s="26" t="s">
        <v>126</v>
      </c>
      <c r="I13" s="16" t="s">
        <v>127</v>
      </c>
      <c r="J13" s="12" t="s">
        <v>0</v>
      </c>
      <c r="K13" s="12" t="s">
        <v>94</v>
      </c>
      <c r="L13" s="29">
        <v>0.34794156706507307</v>
      </c>
      <c r="M13" s="29">
        <v>0.34794156706507307</v>
      </c>
      <c r="N13" s="29">
        <v>0.34794156706507307</v>
      </c>
      <c r="O13" s="29">
        <v>0.34794156706507307</v>
      </c>
      <c r="P13" s="29">
        <v>0.34794156706507307</v>
      </c>
      <c r="Q13" s="29">
        <v>0.34794156706507307</v>
      </c>
      <c r="R13" s="29">
        <v>0.34794156706507307</v>
      </c>
      <c r="S13" s="29">
        <v>0.34794156706507307</v>
      </c>
      <c r="T13" s="29">
        <v>0.34794156706507307</v>
      </c>
      <c r="U13" s="56">
        <f t="shared" si="1"/>
        <v>0.37221196192641004</v>
      </c>
      <c r="V13" s="56">
        <f t="shared" si="2"/>
        <v>0.36181965881397238</v>
      </c>
      <c r="W13" s="74"/>
      <c r="X13" s="74"/>
    </row>
    <row r="14" spans="1:24" s="12" customFormat="1" x14ac:dyDescent="0.2">
      <c r="A14" s="12" t="str">
        <f t="shared" si="0"/>
        <v>13051_2265008005</v>
      </c>
      <c r="B14" s="13" t="s">
        <v>130</v>
      </c>
      <c r="C14" s="28" t="s">
        <v>16</v>
      </c>
      <c r="D14" s="14" t="s">
        <v>1</v>
      </c>
      <c r="E14" s="14" t="s">
        <v>4</v>
      </c>
      <c r="F14" s="14" t="s">
        <v>3</v>
      </c>
      <c r="G14" s="14" t="s">
        <v>3</v>
      </c>
      <c r="H14" s="26" t="s">
        <v>126</v>
      </c>
      <c r="I14" s="16" t="s">
        <v>127</v>
      </c>
      <c r="J14" s="12" t="s">
        <v>0</v>
      </c>
      <c r="K14" s="12" t="s">
        <v>94</v>
      </c>
      <c r="L14" s="29">
        <v>0.88106069011427934</v>
      </c>
      <c r="M14" s="29">
        <v>0.89038056141129485</v>
      </c>
      <c r="N14" s="29">
        <v>0.89975590813269724</v>
      </c>
      <c r="O14" s="29">
        <v>0.90924220570287362</v>
      </c>
      <c r="P14" s="29">
        <v>0.91889492954621099</v>
      </c>
      <c r="Q14" s="29">
        <v>0.92860312881393547</v>
      </c>
      <c r="R14" s="29">
        <v>0.93847775435482084</v>
      </c>
      <c r="S14" s="29">
        <v>0.94846333074448019</v>
      </c>
      <c r="T14" s="29">
        <v>0.95850438255852655</v>
      </c>
      <c r="U14" s="56">
        <f t="shared" si="1"/>
        <v>0.89166610523479073</v>
      </c>
      <c r="V14" s="56">
        <f t="shared" si="2"/>
        <v>0.95134740583870403</v>
      </c>
      <c r="W14" s="74"/>
      <c r="X14" s="74"/>
    </row>
    <row r="15" spans="1:24" s="12" customFormat="1" x14ac:dyDescent="0.2">
      <c r="A15" s="12" t="str">
        <f t="shared" si="0"/>
        <v>13053_2265008005</v>
      </c>
      <c r="B15" s="13" t="s">
        <v>131</v>
      </c>
      <c r="C15" s="28" t="s">
        <v>16</v>
      </c>
      <c r="D15" s="14" t="s">
        <v>1</v>
      </c>
      <c r="E15" s="14" t="s">
        <v>4</v>
      </c>
      <c r="F15" s="14" t="s">
        <v>3</v>
      </c>
      <c r="G15" s="14" t="s">
        <v>3</v>
      </c>
      <c r="H15" s="26" t="s">
        <v>126</v>
      </c>
      <c r="I15" s="16" t="s">
        <v>127</v>
      </c>
      <c r="J15" s="12" t="s">
        <v>0</v>
      </c>
      <c r="K15" s="12" t="s">
        <v>94</v>
      </c>
      <c r="L15" s="29">
        <v>0.51731893837156995</v>
      </c>
      <c r="M15" s="29">
        <v>0.51731893837156995</v>
      </c>
      <c r="N15" s="29">
        <v>0.51731893837156995</v>
      </c>
      <c r="O15" s="29">
        <v>0.51731893837156995</v>
      </c>
      <c r="P15" s="29">
        <v>0.51731893837156995</v>
      </c>
      <c r="Q15" s="29">
        <v>0.51731893837156995</v>
      </c>
      <c r="R15" s="29">
        <v>0.51731893837156995</v>
      </c>
      <c r="S15" s="29">
        <v>0.51731893837156995</v>
      </c>
      <c r="T15" s="29">
        <v>0.51731893837156995</v>
      </c>
      <c r="U15" s="56">
        <f t="shared" si="1"/>
        <v>0.54355532447889587</v>
      </c>
      <c r="V15" s="56">
        <f t="shared" si="2"/>
        <v>0.53243640721172181</v>
      </c>
      <c r="W15" s="74"/>
      <c r="X15" s="74"/>
    </row>
    <row r="16" spans="1:24" s="12" customFormat="1" x14ac:dyDescent="0.2">
      <c r="A16" s="12" t="str">
        <f t="shared" si="0"/>
        <v>13073_2265008005</v>
      </c>
      <c r="B16" s="13" t="s">
        <v>132</v>
      </c>
      <c r="C16" s="28" t="s">
        <v>16</v>
      </c>
      <c r="D16" s="14" t="s">
        <v>1</v>
      </c>
      <c r="E16" s="14" t="s">
        <v>4</v>
      </c>
      <c r="F16" s="14" t="s">
        <v>3</v>
      </c>
      <c r="G16" s="14" t="s">
        <v>3</v>
      </c>
      <c r="H16" s="26" t="s">
        <v>126</v>
      </c>
      <c r="I16" s="16" t="s">
        <v>127</v>
      </c>
      <c r="J16" s="12" t="s">
        <v>0</v>
      </c>
      <c r="K16" s="12" t="s">
        <v>94</v>
      </c>
      <c r="L16" s="29">
        <v>0.3020711215318484</v>
      </c>
      <c r="M16" s="29">
        <v>0.3020711215318484</v>
      </c>
      <c r="N16" s="29">
        <v>0.3020711215318484</v>
      </c>
      <c r="O16" s="29">
        <v>0.3020711215318484</v>
      </c>
      <c r="P16" s="29">
        <v>0.3020711215318484</v>
      </c>
      <c r="Q16" s="29">
        <v>0.3020711215318484</v>
      </c>
      <c r="R16" s="29">
        <v>0.3020711215318484</v>
      </c>
      <c r="S16" s="29">
        <v>0.3020711215318484</v>
      </c>
      <c r="T16" s="29">
        <v>0.3020711215318484</v>
      </c>
      <c r="U16" s="56">
        <f t="shared" si="1"/>
        <v>0.32473533859855486</v>
      </c>
      <c r="V16" s="56">
        <f t="shared" si="2"/>
        <v>0.31500347580123211</v>
      </c>
      <c r="W16" s="74"/>
      <c r="X16" s="74"/>
    </row>
    <row r="17" spans="1:24" s="12" customFormat="1" x14ac:dyDescent="0.2">
      <c r="A17" s="12" t="str">
        <f t="shared" si="0"/>
        <v>13095_2265008005</v>
      </c>
      <c r="B17" s="13" t="s">
        <v>133</v>
      </c>
      <c r="C17" s="28" t="s">
        <v>16</v>
      </c>
      <c r="D17" s="14" t="s">
        <v>1</v>
      </c>
      <c r="E17" s="14" t="s">
        <v>4</v>
      </c>
      <c r="F17" s="14" t="s">
        <v>3</v>
      </c>
      <c r="G17" s="14" t="s">
        <v>3</v>
      </c>
      <c r="H17" s="26" t="s">
        <v>126</v>
      </c>
      <c r="I17" s="16" t="s">
        <v>127</v>
      </c>
      <c r="J17" s="12" t="s">
        <v>0</v>
      </c>
      <c r="K17" s="12" t="s">
        <v>94</v>
      </c>
      <c r="L17" s="29">
        <v>1.164179104477612</v>
      </c>
      <c r="M17" s="29">
        <v>1.164179104477612</v>
      </c>
      <c r="N17" s="29">
        <v>1.164179104477612</v>
      </c>
      <c r="O17" s="29">
        <v>1.164179104477612</v>
      </c>
      <c r="P17" s="29">
        <v>1.164179104477612</v>
      </c>
      <c r="Q17" s="29">
        <v>1.164179104477612</v>
      </c>
      <c r="R17" s="29">
        <v>1.164179104477612</v>
      </c>
      <c r="S17" s="29">
        <v>1.164179104477612</v>
      </c>
      <c r="T17" s="29">
        <v>1.164179104477612</v>
      </c>
      <c r="U17" s="56">
        <f t="shared" si="1"/>
        <v>1.1453744493392068</v>
      </c>
      <c r="V17" s="56">
        <f t="shared" si="2"/>
        <v>1.1530434782608696</v>
      </c>
      <c r="W17" s="74"/>
      <c r="X17" s="74"/>
    </row>
    <row r="18" spans="1:24" s="12" customFormat="1" x14ac:dyDescent="0.2">
      <c r="A18" s="12" t="str">
        <f t="shared" si="0"/>
        <v>13121_2265008005</v>
      </c>
      <c r="B18" s="13" t="s">
        <v>72</v>
      </c>
      <c r="C18" s="28" t="s">
        <v>16</v>
      </c>
      <c r="D18" s="14" t="s">
        <v>1</v>
      </c>
      <c r="E18" s="14" t="s">
        <v>4</v>
      </c>
      <c r="F18" s="14" t="s">
        <v>3</v>
      </c>
      <c r="G18" s="14" t="s">
        <v>3</v>
      </c>
      <c r="H18" s="26" t="s">
        <v>126</v>
      </c>
      <c r="I18" s="16" t="s">
        <v>127</v>
      </c>
      <c r="J18" s="12" t="s">
        <v>0</v>
      </c>
      <c r="K18" s="12" t="s">
        <v>94</v>
      </c>
      <c r="L18" s="29">
        <v>1.2948816189645005</v>
      </c>
      <c r="M18" s="29">
        <v>1.3298418831136993</v>
      </c>
      <c r="N18" s="29">
        <v>1.3657463377596348</v>
      </c>
      <c r="O18" s="29">
        <v>1.4026201986722495</v>
      </c>
      <c r="P18" s="29">
        <v>1.4404900824975939</v>
      </c>
      <c r="Q18" s="29">
        <v>1.4793826058817183</v>
      </c>
      <c r="R18" s="29">
        <v>1.5193243854706733</v>
      </c>
      <c r="S18" s="29">
        <v>1.5603448396627251</v>
      </c>
      <c r="T18" s="29">
        <v>1.6024733868561398</v>
      </c>
      <c r="U18" s="56">
        <f t="shared" si="1"/>
        <v>1.2577916550095745</v>
      </c>
      <c r="V18" s="56">
        <f t="shared" si="2"/>
        <v>1.5105547480111898</v>
      </c>
      <c r="W18" s="74"/>
      <c r="X18" s="74"/>
    </row>
    <row r="19" spans="1:24" s="12" customFormat="1" ht="15" x14ac:dyDescent="0.25">
      <c r="A19" s="12" t="str">
        <f t="shared" si="0"/>
        <v>13135_2265008005</v>
      </c>
      <c r="B19" s="30" t="s">
        <v>74</v>
      </c>
      <c r="C19" s="28" t="s">
        <v>16</v>
      </c>
      <c r="D19" s="14" t="s">
        <v>1</v>
      </c>
      <c r="E19" s="14" t="s">
        <v>4</v>
      </c>
      <c r="F19" s="14" t="s">
        <v>3</v>
      </c>
      <c r="G19" s="14" t="s">
        <v>3</v>
      </c>
      <c r="H19" s="26" t="s">
        <v>126</v>
      </c>
      <c r="I19" s="12" t="s">
        <v>127</v>
      </c>
      <c r="J19" s="12" t="s">
        <v>0</v>
      </c>
      <c r="K19" s="12" t="s">
        <v>128</v>
      </c>
      <c r="L19" s="29">
        <v>1.2801847076884305</v>
      </c>
      <c r="M19" s="29">
        <v>1.3142266381764451</v>
      </c>
      <c r="N19" s="29">
        <v>1.3491831643928236</v>
      </c>
      <c r="O19" s="29">
        <v>1.3850800305136235</v>
      </c>
      <c r="P19" s="29">
        <v>1.4219443356715369</v>
      </c>
      <c r="Q19" s="29">
        <v>1.4597991141293523</v>
      </c>
      <c r="R19" s="29">
        <v>1.4986728199763966</v>
      </c>
      <c r="S19" s="29">
        <v>1.5385925523453623</v>
      </c>
      <c r="T19" s="29">
        <v>1.5795854103689411</v>
      </c>
      <c r="U19" s="56">
        <f t="shared" si="1"/>
        <v>1.245293488482746</v>
      </c>
      <c r="V19" s="56">
        <f t="shared" si="2"/>
        <v>1.4913439212300659</v>
      </c>
      <c r="W19" s="75">
        <v>0.91309115674527597</v>
      </c>
      <c r="X19" s="75">
        <v>0.91236393438838292</v>
      </c>
    </row>
    <row r="20" spans="1:24" s="12" customFormat="1" x14ac:dyDescent="0.2">
      <c r="A20" s="12" t="str">
        <f t="shared" si="0"/>
        <v>13157_2265008005</v>
      </c>
      <c r="B20" s="13" t="s">
        <v>134</v>
      </c>
      <c r="C20" s="28" t="s">
        <v>16</v>
      </c>
      <c r="D20" s="14" t="s">
        <v>1</v>
      </c>
      <c r="E20" s="14" t="s">
        <v>4</v>
      </c>
      <c r="F20" s="14" t="s">
        <v>3</v>
      </c>
      <c r="G20" s="14" t="s">
        <v>3</v>
      </c>
      <c r="H20" s="26" t="s">
        <v>126</v>
      </c>
      <c r="I20" s="16" t="s">
        <v>127</v>
      </c>
      <c r="J20" s="12" t="s">
        <v>0</v>
      </c>
      <c r="K20" s="12" t="s">
        <v>94</v>
      </c>
      <c r="L20" s="29">
        <v>1.9130434782608696</v>
      </c>
      <c r="M20" s="29">
        <v>1.9130434782608696</v>
      </c>
      <c r="N20" s="29">
        <v>1.9130434782608696</v>
      </c>
      <c r="O20" s="29">
        <v>1.9130434782608696</v>
      </c>
      <c r="P20" s="29">
        <v>1.9130434782608696</v>
      </c>
      <c r="Q20" s="29">
        <v>1.9130434782608696</v>
      </c>
      <c r="R20" s="29">
        <v>1.9130434782608696</v>
      </c>
      <c r="S20" s="29">
        <v>1.9130434782608696</v>
      </c>
      <c r="T20" s="29">
        <v>1.9130434782608696</v>
      </c>
      <c r="U20" s="56">
        <f t="shared" si="1"/>
        <v>1.7529880478087652</v>
      </c>
      <c r="V20" s="56">
        <f t="shared" si="2"/>
        <v>1.8155339805825244</v>
      </c>
      <c r="W20" s="74"/>
      <c r="X20" s="74"/>
    </row>
    <row r="21" spans="1:24" s="12" customFormat="1" x14ac:dyDescent="0.2">
      <c r="A21" s="12" t="str">
        <f t="shared" si="0"/>
        <v>13185_2265008005</v>
      </c>
      <c r="B21" s="13" t="s">
        <v>135</v>
      </c>
      <c r="C21" s="28" t="s">
        <v>16</v>
      </c>
      <c r="D21" s="14" t="s">
        <v>1</v>
      </c>
      <c r="E21" s="14" t="s">
        <v>4</v>
      </c>
      <c r="F21" s="14" t="s">
        <v>3</v>
      </c>
      <c r="G21" s="14" t="s">
        <v>3</v>
      </c>
      <c r="H21" s="26" t="s">
        <v>126</v>
      </c>
      <c r="I21" s="16" t="s">
        <v>127</v>
      </c>
      <c r="J21" s="12" t="s">
        <v>0</v>
      </c>
      <c r="K21" s="12" t="s">
        <v>94</v>
      </c>
      <c r="L21" s="29">
        <v>4.6413502109704644E-2</v>
      </c>
      <c r="M21" s="29">
        <v>4.6413502109704644E-2</v>
      </c>
      <c r="N21" s="29">
        <v>4.6413502109704644E-2</v>
      </c>
      <c r="O21" s="29">
        <v>4.6413502109704644E-2</v>
      </c>
      <c r="P21" s="29">
        <v>4.6413502109704644E-2</v>
      </c>
      <c r="Q21" s="29">
        <v>4.6413502109704644E-2</v>
      </c>
      <c r="R21" s="29">
        <v>4.6413502109704644E-2</v>
      </c>
      <c r="S21" s="29">
        <v>4.6413502109704644E-2</v>
      </c>
      <c r="T21" s="29">
        <v>4.6413502109704644E-2</v>
      </c>
      <c r="U21" s="56">
        <f t="shared" si="1"/>
        <v>5.1305970149253734E-2</v>
      </c>
      <c r="V21" s="56">
        <f t="shared" si="2"/>
        <v>4.9171706547462529E-2</v>
      </c>
      <c r="W21" s="74"/>
      <c r="X21" s="74"/>
    </row>
    <row r="22" spans="1:24" s="12" customFormat="1" ht="15" x14ac:dyDescent="0.25">
      <c r="A22" s="12" t="str">
        <f t="shared" si="0"/>
        <v>13_2267008005</v>
      </c>
      <c r="B22" s="24" t="s">
        <v>117</v>
      </c>
      <c r="C22" s="25" t="s">
        <v>37</v>
      </c>
      <c r="D22" s="31" t="s">
        <v>1</v>
      </c>
      <c r="E22" s="31" t="s">
        <v>5</v>
      </c>
      <c r="F22" s="31" t="s">
        <v>3</v>
      </c>
      <c r="G22" s="31" t="s">
        <v>3</v>
      </c>
      <c r="H22" s="26" t="s">
        <v>126</v>
      </c>
      <c r="I22" s="16" t="s">
        <v>127</v>
      </c>
      <c r="J22" s="12" t="s">
        <v>0</v>
      </c>
      <c r="K22" s="25" t="s">
        <v>128</v>
      </c>
      <c r="L22" s="27">
        <v>1.2801847076884305</v>
      </c>
      <c r="M22" s="27">
        <v>1.3142266381764451</v>
      </c>
      <c r="N22" s="27">
        <v>1.3491831643928236</v>
      </c>
      <c r="O22" s="27">
        <v>1.3850800305136235</v>
      </c>
      <c r="P22" s="27">
        <v>1.4219443356715369</v>
      </c>
      <c r="Q22" s="27">
        <v>1.4597991141293523</v>
      </c>
      <c r="R22" s="27">
        <v>1.4986728199763966</v>
      </c>
      <c r="S22" s="27">
        <v>1.5385925523453623</v>
      </c>
      <c r="T22" s="27">
        <v>1.5795854103689411</v>
      </c>
      <c r="U22" s="56">
        <f t="shared" si="1"/>
        <v>1.245293488482746</v>
      </c>
      <c r="V22" s="56">
        <f t="shared" si="2"/>
        <v>1.4913439212300659</v>
      </c>
      <c r="W22" s="75">
        <v>0.91309115674527597</v>
      </c>
      <c r="X22" s="75">
        <v>0.91236393438838292</v>
      </c>
    </row>
    <row r="23" spans="1:24" s="12" customFormat="1" x14ac:dyDescent="0.2">
      <c r="A23" s="12" t="str">
        <f t="shared" si="0"/>
        <v>13021_2267008005</v>
      </c>
      <c r="B23" s="13" t="s">
        <v>129</v>
      </c>
      <c r="C23" s="28" t="s">
        <v>37</v>
      </c>
      <c r="D23" s="31" t="s">
        <v>1</v>
      </c>
      <c r="E23" s="31" t="s">
        <v>5</v>
      </c>
      <c r="F23" s="31" t="s">
        <v>3</v>
      </c>
      <c r="G23" s="31" t="s">
        <v>3</v>
      </c>
      <c r="H23" s="26" t="s">
        <v>126</v>
      </c>
      <c r="I23" s="16" t="s">
        <v>127</v>
      </c>
      <c r="J23" s="12" t="s">
        <v>0</v>
      </c>
      <c r="K23" s="12" t="s">
        <v>94</v>
      </c>
      <c r="L23" s="29">
        <v>0.34794156706507307</v>
      </c>
      <c r="M23" s="29">
        <v>0.34794156706507307</v>
      </c>
      <c r="N23" s="29">
        <v>0.34794156706507307</v>
      </c>
      <c r="O23" s="29">
        <v>0.34794156706507307</v>
      </c>
      <c r="P23" s="29">
        <v>0.34794156706507307</v>
      </c>
      <c r="Q23" s="29">
        <v>0.34794156706507307</v>
      </c>
      <c r="R23" s="29">
        <v>0.34794156706507307</v>
      </c>
      <c r="S23" s="29">
        <v>0.34794156706507307</v>
      </c>
      <c r="T23" s="29">
        <v>0.34794156706507307</v>
      </c>
      <c r="U23" s="56">
        <f t="shared" si="1"/>
        <v>0.37221196192641004</v>
      </c>
      <c r="V23" s="56">
        <f t="shared" si="2"/>
        <v>0.36181965881397238</v>
      </c>
      <c r="W23" s="74"/>
      <c r="X23" s="74"/>
    </row>
    <row r="24" spans="1:24" s="12" customFormat="1" x14ac:dyDescent="0.2">
      <c r="A24" s="12" t="str">
        <f t="shared" si="0"/>
        <v>13051_2267008005</v>
      </c>
      <c r="B24" s="13" t="s">
        <v>130</v>
      </c>
      <c r="C24" s="28" t="s">
        <v>37</v>
      </c>
      <c r="D24" s="31" t="s">
        <v>1</v>
      </c>
      <c r="E24" s="31" t="s">
        <v>5</v>
      </c>
      <c r="F24" s="31" t="s">
        <v>3</v>
      </c>
      <c r="G24" s="31" t="s">
        <v>3</v>
      </c>
      <c r="H24" s="26" t="s">
        <v>126</v>
      </c>
      <c r="I24" s="16" t="s">
        <v>127</v>
      </c>
      <c r="J24" s="12" t="s">
        <v>0</v>
      </c>
      <c r="K24" s="12" t="s">
        <v>94</v>
      </c>
      <c r="L24" s="29">
        <v>0.88106069011427934</v>
      </c>
      <c r="M24" s="29">
        <v>0.89038056141129485</v>
      </c>
      <c r="N24" s="29">
        <v>0.89975590813269724</v>
      </c>
      <c r="O24" s="29">
        <v>0.90924220570287362</v>
      </c>
      <c r="P24" s="29">
        <v>0.91889492954621099</v>
      </c>
      <c r="Q24" s="29">
        <v>0.92860312881393547</v>
      </c>
      <c r="R24" s="29">
        <v>0.93847775435482084</v>
      </c>
      <c r="S24" s="29">
        <v>0.94846333074448019</v>
      </c>
      <c r="T24" s="29">
        <v>0.95850438255852655</v>
      </c>
      <c r="U24" s="56">
        <f t="shared" si="1"/>
        <v>0.89166610523479073</v>
      </c>
      <c r="V24" s="56">
        <f t="shared" si="2"/>
        <v>0.95134740583870403</v>
      </c>
      <c r="W24" s="74"/>
      <c r="X24" s="74"/>
    </row>
    <row r="25" spans="1:24" s="12" customFormat="1" x14ac:dyDescent="0.2">
      <c r="A25" s="12" t="str">
        <f t="shared" si="0"/>
        <v>13053_2267008005</v>
      </c>
      <c r="B25" s="13" t="s">
        <v>131</v>
      </c>
      <c r="C25" s="28" t="s">
        <v>37</v>
      </c>
      <c r="D25" s="31" t="s">
        <v>1</v>
      </c>
      <c r="E25" s="31" t="s">
        <v>5</v>
      </c>
      <c r="F25" s="31" t="s">
        <v>3</v>
      </c>
      <c r="G25" s="31" t="s">
        <v>3</v>
      </c>
      <c r="H25" s="26" t="s">
        <v>126</v>
      </c>
      <c r="I25" s="16" t="s">
        <v>127</v>
      </c>
      <c r="J25" s="12" t="s">
        <v>0</v>
      </c>
      <c r="K25" s="12" t="s">
        <v>94</v>
      </c>
      <c r="L25" s="29">
        <v>0.51731893837156995</v>
      </c>
      <c r="M25" s="29">
        <v>0.51731893837156995</v>
      </c>
      <c r="N25" s="29">
        <v>0.51731893837156995</v>
      </c>
      <c r="O25" s="29">
        <v>0.51731893837156995</v>
      </c>
      <c r="P25" s="29">
        <v>0.51731893837156995</v>
      </c>
      <c r="Q25" s="29">
        <v>0.51731893837156995</v>
      </c>
      <c r="R25" s="29">
        <v>0.51731893837156995</v>
      </c>
      <c r="S25" s="29">
        <v>0.51731893837156995</v>
      </c>
      <c r="T25" s="29">
        <v>0.51731893837156995</v>
      </c>
      <c r="U25" s="56">
        <f t="shared" si="1"/>
        <v>0.54355532447889587</v>
      </c>
      <c r="V25" s="56">
        <f t="shared" si="2"/>
        <v>0.53243640721172181</v>
      </c>
      <c r="W25" s="74"/>
      <c r="X25" s="74"/>
    </row>
    <row r="26" spans="1:24" s="12" customFormat="1" x14ac:dyDescent="0.2">
      <c r="A26" s="12" t="str">
        <f t="shared" si="0"/>
        <v>13073_2267008005</v>
      </c>
      <c r="B26" s="13" t="s">
        <v>132</v>
      </c>
      <c r="C26" s="28" t="s">
        <v>37</v>
      </c>
      <c r="D26" s="31" t="s">
        <v>1</v>
      </c>
      <c r="E26" s="31" t="s">
        <v>5</v>
      </c>
      <c r="F26" s="31" t="s">
        <v>3</v>
      </c>
      <c r="G26" s="31" t="s">
        <v>3</v>
      </c>
      <c r="H26" s="26" t="s">
        <v>126</v>
      </c>
      <c r="I26" s="16" t="s">
        <v>127</v>
      </c>
      <c r="J26" s="12" t="s">
        <v>0</v>
      </c>
      <c r="K26" s="12" t="s">
        <v>94</v>
      </c>
      <c r="L26" s="29">
        <v>0.3020711215318484</v>
      </c>
      <c r="M26" s="29">
        <v>0.3020711215318484</v>
      </c>
      <c r="N26" s="29">
        <v>0.3020711215318484</v>
      </c>
      <c r="O26" s="29">
        <v>0.3020711215318484</v>
      </c>
      <c r="P26" s="29">
        <v>0.3020711215318484</v>
      </c>
      <c r="Q26" s="29">
        <v>0.3020711215318484</v>
      </c>
      <c r="R26" s="29">
        <v>0.3020711215318484</v>
      </c>
      <c r="S26" s="29">
        <v>0.3020711215318484</v>
      </c>
      <c r="T26" s="29">
        <v>0.3020711215318484</v>
      </c>
      <c r="U26" s="56">
        <f t="shared" si="1"/>
        <v>0.32473533859855486</v>
      </c>
      <c r="V26" s="56">
        <f t="shared" si="2"/>
        <v>0.31500347580123211</v>
      </c>
      <c r="W26" s="74"/>
      <c r="X26" s="74"/>
    </row>
    <row r="27" spans="1:24" s="12" customFormat="1" x14ac:dyDescent="0.2">
      <c r="A27" s="12" t="str">
        <f t="shared" si="0"/>
        <v>13095_2267008005</v>
      </c>
      <c r="B27" s="13" t="s">
        <v>133</v>
      </c>
      <c r="C27" s="28" t="s">
        <v>37</v>
      </c>
      <c r="D27" s="31" t="s">
        <v>1</v>
      </c>
      <c r="E27" s="31" t="s">
        <v>5</v>
      </c>
      <c r="F27" s="31" t="s">
        <v>3</v>
      </c>
      <c r="G27" s="31" t="s">
        <v>3</v>
      </c>
      <c r="H27" s="26" t="s">
        <v>126</v>
      </c>
      <c r="I27" s="16" t="s">
        <v>127</v>
      </c>
      <c r="J27" s="12" t="s">
        <v>0</v>
      </c>
      <c r="K27" s="12" t="s">
        <v>94</v>
      </c>
      <c r="L27" s="29">
        <v>1.164179104477612</v>
      </c>
      <c r="M27" s="29">
        <v>1.164179104477612</v>
      </c>
      <c r="N27" s="29">
        <v>1.164179104477612</v>
      </c>
      <c r="O27" s="29">
        <v>1.164179104477612</v>
      </c>
      <c r="P27" s="29">
        <v>1.164179104477612</v>
      </c>
      <c r="Q27" s="29">
        <v>1.164179104477612</v>
      </c>
      <c r="R27" s="29">
        <v>1.164179104477612</v>
      </c>
      <c r="S27" s="29">
        <v>1.164179104477612</v>
      </c>
      <c r="T27" s="29">
        <v>1.164179104477612</v>
      </c>
      <c r="U27" s="56">
        <f t="shared" si="1"/>
        <v>1.1453744493392068</v>
      </c>
      <c r="V27" s="56">
        <f t="shared" si="2"/>
        <v>1.1530434782608696</v>
      </c>
      <c r="W27" s="74"/>
      <c r="X27" s="74"/>
    </row>
    <row r="28" spans="1:24" s="12" customFormat="1" x14ac:dyDescent="0.2">
      <c r="A28" s="12" t="str">
        <f t="shared" si="0"/>
        <v>13121_2267008005</v>
      </c>
      <c r="B28" s="13" t="s">
        <v>72</v>
      </c>
      <c r="C28" s="28" t="s">
        <v>37</v>
      </c>
      <c r="D28" s="31" t="s">
        <v>1</v>
      </c>
      <c r="E28" s="31" t="s">
        <v>5</v>
      </c>
      <c r="F28" s="31" t="s">
        <v>3</v>
      </c>
      <c r="G28" s="31" t="s">
        <v>3</v>
      </c>
      <c r="H28" s="26" t="s">
        <v>126</v>
      </c>
      <c r="I28" s="16" t="s">
        <v>127</v>
      </c>
      <c r="J28" s="12" t="s">
        <v>0</v>
      </c>
      <c r="K28" s="12" t="s">
        <v>94</v>
      </c>
      <c r="L28" s="29">
        <v>1.2948816189645005</v>
      </c>
      <c r="M28" s="29">
        <v>1.3298418831136993</v>
      </c>
      <c r="N28" s="29">
        <v>1.3657463377596348</v>
      </c>
      <c r="O28" s="29">
        <v>1.4026201986722495</v>
      </c>
      <c r="P28" s="29">
        <v>1.4404900824975939</v>
      </c>
      <c r="Q28" s="29">
        <v>1.4793826058817183</v>
      </c>
      <c r="R28" s="29">
        <v>1.5193243854706733</v>
      </c>
      <c r="S28" s="29">
        <v>1.5603448396627251</v>
      </c>
      <c r="T28" s="29">
        <v>1.6024733868561398</v>
      </c>
      <c r="U28" s="56">
        <f t="shared" si="1"/>
        <v>1.2577916550095745</v>
      </c>
      <c r="V28" s="56">
        <f t="shared" si="2"/>
        <v>1.5105547480111898</v>
      </c>
      <c r="W28" s="74"/>
      <c r="X28" s="74"/>
    </row>
    <row r="29" spans="1:24" s="12" customFormat="1" ht="15" x14ac:dyDescent="0.25">
      <c r="A29" s="12" t="str">
        <f t="shared" si="0"/>
        <v>13135_2267008005</v>
      </c>
      <c r="B29" s="30" t="s">
        <v>74</v>
      </c>
      <c r="C29" s="28" t="s">
        <v>37</v>
      </c>
      <c r="D29" s="31" t="s">
        <v>1</v>
      </c>
      <c r="E29" s="31" t="s">
        <v>5</v>
      </c>
      <c r="F29" s="31" t="s">
        <v>3</v>
      </c>
      <c r="G29" s="31" t="s">
        <v>3</v>
      </c>
      <c r="H29" s="26" t="s">
        <v>126</v>
      </c>
      <c r="I29" s="12" t="s">
        <v>127</v>
      </c>
      <c r="J29" s="12" t="s">
        <v>0</v>
      </c>
      <c r="K29" s="12" t="s">
        <v>128</v>
      </c>
      <c r="L29" s="29">
        <v>1.2801847076884305</v>
      </c>
      <c r="M29" s="29">
        <v>1.3142266381764451</v>
      </c>
      <c r="N29" s="29">
        <v>1.3491831643928236</v>
      </c>
      <c r="O29" s="29">
        <v>1.3850800305136235</v>
      </c>
      <c r="P29" s="29">
        <v>1.4219443356715369</v>
      </c>
      <c r="Q29" s="29">
        <v>1.4597991141293523</v>
      </c>
      <c r="R29" s="29">
        <v>1.4986728199763966</v>
      </c>
      <c r="S29" s="29">
        <v>1.5385925523453623</v>
      </c>
      <c r="T29" s="29">
        <v>1.5795854103689411</v>
      </c>
      <c r="U29" s="56">
        <f t="shared" si="1"/>
        <v>1.245293488482746</v>
      </c>
      <c r="V29" s="56">
        <f t="shared" si="2"/>
        <v>1.4913439212300659</v>
      </c>
      <c r="W29" s="75">
        <v>0.91309115674527597</v>
      </c>
      <c r="X29" s="75">
        <v>0.91236393438838292</v>
      </c>
    </row>
    <row r="30" spans="1:24" s="12" customFormat="1" x14ac:dyDescent="0.2">
      <c r="A30" s="12" t="str">
        <f t="shared" si="0"/>
        <v>13157_2267008005</v>
      </c>
      <c r="B30" s="13" t="s">
        <v>134</v>
      </c>
      <c r="C30" s="28" t="s">
        <v>37</v>
      </c>
      <c r="D30" s="31" t="s">
        <v>1</v>
      </c>
      <c r="E30" s="31" t="s">
        <v>5</v>
      </c>
      <c r="F30" s="31" t="s">
        <v>3</v>
      </c>
      <c r="G30" s="31" t="s">
        <v>3</v>
      </c>
      <c r="H30" s="26" t="s">
        <v>126</v>
      </c>
      <c r="I30" s="16" t="s">
        <v>127</v>
      </c>
      <c r="J30" s="12" t="s">
        <v>0</v>
      </c>
      <c r="K30" s="12" t="s">
        <v>94</v>
      </c>
      <c r="L30" s="29">
        <v>1.9130434782608696</v>
      </c>
      <c r="M30" s="29">
        <v>1.9130434782608696</v>
      </c>
      <c r="N30" s="29">
        <v>1.9130434782608696</v>
      </c>
      <c r="O30" s="29">
        <v>1.9130434782608696</v>
      </c>
      <c r="P30" s="29">
        <v>1.9130434782608696</v>
      </c>
      <c r="Q30" s="29">
        <v>1.9130434782608696</v>
      </c>
      <c r="R30" s="29">
        <v>1.9130434782608696</v>
      </c>
      <c r="S30" s="29">
        <v>1.9130434782608696</v>
      </c>
      <c r="T30" s="29">
        <v>1.9130434782608696</v>
      </c>
      <c r="U30" s="56">
        <f t="shared" si="1"/>
        <v>1.7529880478087652</v>
      </c>
      <c r="V30" s="56">
        <f t="shared" si="2"/>
        <v>1.8155339805825244</v>
      </c>
      <c r="W30" s="74"/>
      <c r="X30" s="74"/>
    </row>
    <row r="31" spans="1:24" s="12" customFormat="1" x14ac:dyDescent="0.2">
      <c r="A31" s="12" t="str">
        <f t="shared" si="0"/>
        <v>13185_2267008005</v>
      </c>
      <c r="B31" s="13" t="s">
        <v>135</v>
      </c>
      <c r="C31" s="28" t="s">
        <v>37</v>
      </c>
      <c r="D31" s="31" t="s">
        <v>1</v>
      </c>
      <c r="E31" s="31" t="s">
        <v>5</v>
      </c>
      <c r="F31" s="31" t="s">
        <v>3</v>
      </c>
      <c r="G31" s="31" t="s">
        <v>3</v>
      </c>
      <c r="H31" s="26" t="s">
        <v>126</v>
      </c>
      <c r="I31" s="16" t="s">
        <v>127</v>
      </c>
      <c r="J31" s="12" t="s">
        <v>0</v>
      </c>
      <c r="K31" s="12" t="s">
        <v>94</v>
      </c>
      <c r="L31" s="29">
        <v>4.6413502109704644E-2</v>
      </c>
      <c r="M31" s="29">
        <v>4.6413502109704644E-2</v>
      </c>
      <c r="N31" s="29">
        <v>4.6413502109704644E-2</v>
      </c>
      <c r="O31" s="29">
        <v>4.6413502109704644E-2</v>
      </c>
      <c r="P31" s="29">
        <v>4.6413502109704644E-2</v>
      </c>
      <c r="Q31" s="29">
        <v>4.6413502109704644E-2</v>
      </c>
      <c r="R31" s="29">
        <v>4.6413502109704644E-2</v>
      </c>
      <c r="S31" s="29">
        <v>4.6413502109704644E-2</v>
      </c>
      <c r="T31" s="29">
        <v>4.6413502109704644E-2</v>
      </c>
      <c r="U31" s="56">
        <f t="shared" si="1"/>
        <v>5.1305970149253734E-2</v>
      </c>
      <c r="V31" s="56">
        <f t="shared" si="2"/>
        <v>4.9171706547462529E-2</v>
      </c>
      <c r="W31" s="74"/>
      <c r="X31" s="74"/>
    </row>
    <row r="32" spans="1:24" s="12" customFormat="1" ht="15" x14ac:dyDescent="0.25">
      <c r="A32" s="12" t="str">
        <f t="shared" si="0"/>
        <v>13_2268008005</v>
      </c>
      <c r="B32" s="24" t="s">
        <v>117</v>
      </c>
      <c r="C32" s="25" t="s">
        <v>38</v>
      </c>
      <c r="D32" s="31" t="s">
        <v>1</v>
      </c>
      <c r="E32" s="31" t="s">
        <v>6</v>
      </c>
      <c r="F32" s="31" t="s">
        <v>3</v>
      </c>
      <c r="G32" s="31" t="s">
        <v>3</v>
      </c>
      <c r="H32" s="26" t="s">
        <v>126</v>
      </c>
      <c r="I32" s="16" t="s">
        <v>127</v>
      </c>
      <c r="J32" s="12" t="s">
        <v>0</v>
      </c>
      <c r="K32" s="25" t="s">
        <v>128</v>
      </c>
      <c r="L32" s="27">
        <v>1.2801847076884305</v>
      </c>
      <c r="M32" s="27">
        <v>1.3142266381764451</v>
      </c>
      <c r="N32" s="27">
        <v>1.3491831643928236</v>
      </c>
      <c r="O32" s="27">
        <v>1.3850800305136235</v>
      </c>
      <c r="P32" s="27">
        <v>1.4219443356715369</v>
      </c>
      <c r="Q32" s="27">
        <v>1.4597991141293523</v>
      </c>
      <c r="R32" s="27">
        <v>1.4986728199763966</v>
      </c>
      <c r="S32" s="27">
        <v>1.5385925523453623</v>
      </c>
      <c r="T32" s="27">
        <v>1.5795854103689411</v>
      </c>
      <c r="U32" s="56">
        <f t="shared" si="1"/>
        <v>1.245293488482746</v>
      </c>
      <c r="V32" s="56">
        <f t="shared" si="2"/>
        <v>1.4913439212300659</v>
      </c>
      <c r="W32" s="75">
        <v>0.91309115674527597</v>
      </c>
      <c r="X32" s="75">
        <v>0.91236393438838292</v>
      </c>
    </row>
    <row r="33" spans="1:24" s="12" customFormat="1" x14ac:dyDescent="0.2">
      <c r="A33" s="12" t="str">
        <f t="shared" si="0"/>
        <v>13021_2268008005</v>
      </c>
      <c r="B33" s="13" t="s">
        <v>129</v>
      </c>
      <c r="C33" s="28" t="s">
        <v>38</v>
      </c>
      <c r="D33" s="31" t="s">
        <v>1</v>
      </c>
      <c r="E33" s="31" t="s">
        <v>6</v>
      </c>
      <c r="F33" s="31" t="s">
        <v>3</v>
      </c>
      <c r="G33" s="31" t="s">
        <v>3</v>
      </c>
      <c r="H33" s="26" t="s">
        <v>126</v>
      </c>
      <c r="I33" s="16" t="s">
        <v>127</v>
      </c>
      <c r="J33" s="12" t="s">
        <v>0</v>
      </c>
      <c r="K33" s="12" t="s">
        <v>94</v>
      </c>
      <c r="L33" s="29">
        <v>0.34794156706507307</v>
      </c>
      <c r="M33" s="29">
        <v>0.34794156706507307</v>
      </c>
      <c r="N33" s="29">
        <v>0.34794156706507307</v>
      </c>
      <c r="O33" s="29">
        <v>0.34794156706507307</v>
      </c>
      <c r="P33" s="29">
        <v>0.34794156706507307</v>
      </c>
      <c r="Q33" s="29">
        <v>0.34794156706507307</v>
      </c>
      <c r="R33" s="29">
        <v>0.34794156706507307</v>
      </c>
      <c r="S33" s="29">
        <v>0.34794156706507307</v>
      </c>
      <c r="T33" s="29">
        <v>0.34794156706507307</v>
      </c>
      <c r="U33" s="56">
        <f t="shared" si="1"/>
        <v>0.37221196192641004</v>
      </c>
      <c r="V33" s="56">
        <f t="shared" si="2"/>
        <v>0.36181965881397238</v>
      </c>
      <c r="W33" s="74"/>
      <c r="X33" s="74"/>
    </row>
    <row r="34" spans="1:24" s="12" customFormat="1" x14ac:dyDescent="0.2">
      <c r="A34" s="12" t="str">
        <f t="shared" si="0"/>
        <v>13051_2268008005</v>
      </c>
      <c r="B34" s="13" t="s">
        <v>130</v>
      </c>
      <c r="C34" s="28" t="s">
        <v>38</v>
      </c>
      <c r="D34" s="31" t="s">
        <v>1</v>
      </c>
      <c r="E34" s="31" t="s">
        <v>6</v>
      </c>
      <c r="F34" s="31" t="s">
        <v>3</v>
      </c>
      <c r="G34" s="31" t="s">
        <v>3</v>
      </c>
      <c r="H34" s="26" t="s">
        <v>126</v>
      </c>
      <c r="I34" s="16" t="s">
        <v>127</v>
      </c>
      <c r="J34" s="12" t="s">
        <v>0</v>
      </c>
      <c r="K34" s="12" t="s">
        <v>94</v>
      </c>
      <c r="L34" s="29">
        <v>0.88106069011427934</v>
      </c>
      <c r="M34" s="29">
        <v>0.89038056141129485</v>
      </c>
      <c r="N34" s="29">
        <v>0.89975590813269724</v>
      </c>
      <c r="O34" s="29">
        <v>0.90924220570287362</v>
      </c>
      <c r="P34" s="29">
        <v>0.91889492954621099</v>
      </c>
      <c r="Q34" s="29">
        <v>0.92860312881393547</v>
      </c>
      <c r="R34" s="29">
        <v>0.93847775435482084</v>
      </c>
      <c r="S34" s="29">
        <v>0.94846333074448019</v>
      </c>
      <c r="T34" s="29">
        <v>0.95850438255852655</v>
      </c>
      <c r="U34" s="56">
        <f t="shared" si="1"/>
        <v>0.89166610523479073</v>
      </c>
      <c r="V34" s="56">
        <f t="shared" si="2"/>
        <v>0.95134740583870403</v>
      </c>
      <c r="W34" s="74"/>
      <c r="X34" s="74"/>
    </row>
    <row r="35" spans="1:24" s="12" customFormat="1" x14ac:dyDescent="0.2">
      <c r="A35" s="12" t="str">
        <f t="shared" si="0"/>
        <v>13053_2268008005</v>
      </c>
      <c r="B35" s="13" t="s">
        <v>131</v>
      </c>
      <c r="C35" s="28" t="s">
        <v>38</v>
      </c>
      <c r="D35" s="31" t="s">
        <v>1</v>
      </c>
      <c r="E35" s="31" t="s">
        <v>6</v>
      </c>
      <c r="F35" s="31" t="s">
        <v>3</v>
      </c>
      <c r="G35" s="31" t="s">
        <v>3</v>
      </c>
      <c r="H35" s="26" t="s">
        <v>126</v>
      </c>
      <c r="I35" s="16" t="s">
        <v>127</v>
      </c>
      <c r="J35" s="12" t="s">
        <v>0</v>
      </c>
      <c r="K35" s="12" t="s">
        <v>94</v>
      </c>
      <c r="L35" s="29">
        <v>0.51731893837156995</v>
      </c>
      <c r="M35" s="29">
        <v>0.51731893837156995</v>
      </c>
      <c r="N35" s="29">
        <v>0.51731893837156995</v>
      </c>
      <c r="O35" s="29">
        <v>0.51731893837156995</v>
      </c>
      <c r="P35" s="29">
        <v>0.51731893837156995</v>
      </c>
      <c r="Q35" s="29">
        <v>0.51731893837156995</v>
      </c>
      <c r="R35" s="29">
        <v>0.51731893837156995</v>
      </c>
      <c r="S35" s="29">
        <v>0.51731893837156995</v>
      </c>
      <c r="T35" s="29">
        <v>0.51731893837156995</v>
      </c>
      <c r="U35" s="56">
        <f t="shared" si="1"/>
        <v>0.54355532447889587</v>
      </c>
      <c r="V35" s="56">
        <f t="shared" si="2"/>
        <v>0.53243640721172181</v>
      </c>
      <c r="W35" s="74"/>
      <c r="X35" s="74"/>
    </row>
    <row r="36" spans="1:24" s="12" customFormat="1" x14ac:dyDescent="0.2">
      <c r="A36" s="12" t="str">
        <f t="shared" si="0"/>
        <v>13073_2268008005</v>
      </c>
      <c r="B36" s="13" t="s">
        <v>132</v>
      </c>
      <c r="C36" s="28" t="s">
        <v>38</v>
      </c>
      <c r="D36" s="31" t="s">
        <v>1</v>
      </c>
      <c r="E36" s="31" t="s">
        <v>6</v>
      </c>
      <c r="F36" s="31" t="s">
        <v>3</v>
      </c>
      <c r="G36" s="31" t="s">
        <v>3</v>
      </c>
      <c r="H36" s="26" t="s">
        <v>126</v>
      </c>
      <c r="I36" s="16" t="s">
        <v>127</v>
      </c>
      <c r="J36" s="12" t="s">
        <v>0</v>
      </c>
      <c r="K36" s="12" t="s">
        <v>94</v>
      </c>
      <c r="L36" s="29">
        <v>0.3020711215318484</v>
      </c>
      <c r="M36" s="29">
        <v>0.3020711215318484</v>
      </c>
      <c r="N36" s="29">
        <v>0.3020711215318484</v>
      </c>
      <c r="O36" s="29">
        <v>0.3020711215318484</v>
      </c>
      <c r="P36" s="29">
        <v>0.3020711215318484</v>
      </c>
      <c r="Q36" s="29">
        <v>0.3020711215318484</v>
      </c>
      <c r="R36" s="29">
        <v>0.3020711215318484</v>
      </c>
      <c r="S36" s="29">
        <v>0.3020711215318484</v>
      </c>
      <c r="T36" s="29">
        <v>0.3020711215318484</v>
      </c>
      <c r="U36" s="56">
        <f t="shared" si="1"/>
        <v>0.32473533859855486</v>
      </c>
      <c r="V36" s="56">
        <f t="shared" si="2"/>
        <v>0.31500347580123211</v>
      </c>
      <c r="W36" s="74"/>
      <c r="X36" s="74"/>
    </row>
    <row r="37" spans="1:24" s="12" customFormat="1" x14ac:dyDescent="0.2">
      <c r="A37" s="12" t="str">
        <f t="shared" si="0"/>
        <v>13095_2268008005</v>
      </c>
      <c r="B37" s="13" t="s">
        <v>133</v>
      </c>
      <c r="C37" s="28" t="s">
        <v>38</v>
      </c>
      <c r="D37" s="31" t="s">
        <v>1</v>
      </c>
      <c r="E37" s="31" t="s">
        <v>6</v>
      </c>
      <c r="F37" s="31" t="s">
        <v>3</v>
      </c>
      <c r="G37" s="31" t="s">
        <v>3</v>
      </c>
      <c r="H37" s="26" t="s">
        <v>126</v>
      </c>
      <c r="I37" s="16" t="s">
        <v>127</v>
      </c>
      <c r="J37" s="12" t="s">
        <v>0</v>
      </c>
      <c r="K37" s="12" t="s">
        <v>94</v>
      </c>
      <c r="L37" s="29">
        <v>1.164179104477612</v>
      </c>
      <c r="M37" s="29">
        <v>1.164179104477612</v>
      </c>
      <c r="N37" s="29">
        <v>1.164179104477612</v>
      </c>
      <c r="O37" s="29">
        <v>1.164179104477612</v>
      </c>
      <c r="P37" s="29">
        <v>1.164179104477612</v>
      </c>
      <c r="Q37" s="29">
        <v>1.164179104477612</v>
      </c>
      <c r="R37" s="29">
        <v>1.164179104477612</v>
      </c>
      <c r="S37" s="29">
        <v>1.164179104477612</v>
      </c>
      <c r="T37" s="29">
        <v>1.164179104477612</v>
      </c>
      <c r="U37" s="56">
        <f t="shared" si="1"/>
        <v>1.1453744493392068</v>
      </c>
      <c r="V37" s="56">
        <f t="shared" si="2"/>
        <v>1.1530434782608696</v>
      </c>
      <c r="W37" s="74"/>
      <c r="X37" s="74"/>
    </row>
    <row r="38" spans="1:24" s="12" customFormat="1" x14ac:dyDescent="0.2">
      <c r="A38" s="12" t="str">
        <f t="shared" si="0"/>
        <v>13121_2268008005</v>
      </c>
      <c r="B38" s="13" t="s">
        <v>72</v>
      </c>
      <c r="C38" s="28" t="s">
        <v>38</v>
      </c>
      <c r="D38" s="31" t="s">
        <v>1</v>
      </c>
      <c r="E38" s="31" t="s">
        <v>6</v>
      </c>
      <c r="F38" s="31" t="s">
        <v>3</v>
      </c>
      <c r="G38" s="31" t="s">
        <v>3</v>
      </c>
      <c r="H38" s="26" t="s">
        <v>126</v>
      </c>
      <c r="I38" s="16" t="s">
        <v>127</v>
      </c>
      <c r="J38" s="12" t="s">
        <v>0</v>
      </c>
      <c r="K38" s="12" t="s">
        <v>94</v>
      </c>
      <c r="L38" s="29">
        <v>1.2948816189645005</v>
      </c>
      <c r="M38" s="29">
        <v>1.3298418831136993</v>
      </c>
      <c r="N38" s="29">
        <v>1.3657463377596348</v>
      </c>
      <c r="O38" s="29">
        <v>1.4026201986722495</v>
      </c>
      <c r="P38" s="29">
        <v>1.4404900824975939</v>
      </c>
      <c r="Q38" s="29">
        <v>1.4793826058817183</v>
      </c>
      <c r="R38" s="29">
        <v>1.5193243854706733</v>
      </c>
      <c r="S38" s="29">
        <v>1.5603448396627251</v>
      </c>
      <c r="T38" s="29">
        <v>1.6024733868561398</v>
      </c>
      <c r="U38" s="56">
        <f t="shared" si="1"/>
        <v>1.2577916550095745</v>
      </c>
      <c r="V38" s="56">
        <f t="shared" si="2"/>
        <v>1.5105547480111898</v>
      </c>
      <c r="W38" s="74"/>
      <c r="X38" s="74"/>
    </row>
    <row r="39" spans="1:24" s="12" customFormat="1" ht="15" x14ac:dyDescent="0.25">
      <c r="A39" s="12" t="str">
        <f t="shared" si="0"/>
        <v>13135_2268008005</v>
      </c>
      <c r="B39" s="30" t="s">
        <v>74</v>
      </c>
      <c r="C39" s="28" t="s">
        <v>38</v>
      </c>
      <c r="D39" s="31" t="s">
        <v>1</v>
      </c>
      <c r="E39" s="31" t="s">
        <v>6</v>
      </c>
      <c r="F39" s="31" t="s">
        <v>3</v>
      </c>
      <c r="G39" s="31" t="s">
        <v>3</v>
      </c>
      <c r="H39" s="26" t="s">
        <v>126</v>
      </c>
      <c r="I39" s="12" t="s">
        <v>127</v>
      </c>
      <c r="J39" s="12" t="s">
        <v>0</v>
      </c>
      <c r="K39" s="12" t="s">
        <v>128</v>
      </c>
      <c r="L39" s="29">
        <v>1.2801847076884305</v>
      </c>
      <c r="M39" s="29">
        <v>1.3142266381764451</v>
      </c>
      <c r="N39" s="29">
        <v>1.3491831643928236</v>
      </c>
      <c r="O39" s="29">
        <v>1.3850800305136235</v>
      </c>
      <c r="P39" s="29">
        <v>1.4219443356715369</v>
      </c>
      <c r="Q39" s="29">
        <v>1.4597991141293523</v>
      </c>
      <c r="R39" s="29">
        <v>1.4986728199763966</v>
      </c>
      <c r="S39" s="29">
        <v>1.5385925523453623</v>
      </c>
      <c r="T39" s="29">
        <v>1.5795854103689411</v>
      </c>
      <c r="U39" s="56">
        <f t="shared" si="1"/>
        <v>1.245293488482746</v>
      </c>
      <c r="V39" s="56">
        <f t="shared" si="2"/>
        <v>1.4913439212300659</v>
      </c>
      <c r="W39" s="75">
        <v>0.91309115674527597</v>
      </c>
      <c r="X39" s="75">
        <v>0.91236393438838292</v>
      </c>
    </row>
    <row r="40" spans="1:24" s="12" customFormat="1" x14ac:dyDescent="0.2">
      <c r="A40" s="12" t="str">
        <f t="shared" si="0"/>
        <v>13157_2268008005</v>
      </c>
      <c r="B40" s="13" t="s">
        <v>134</v>
      </c>
      <c r="C40" s="28" t="s">
        <v>38</v>
      </c>
      <c r="D40" s="31" t="s">
        <v>1</v>
      </c>
      <c r="E40" s="31" t="s">
        <v>6</v>
      </c>
      <c r="F40" s="31" t="s">
        <v>3</v>
      </c>
      <c r="G40" s="31" t="s">
        <v>3</v>
      </c>
      <c r="H40" s="26" t="s">
        <v>126</v>
      </c>
      <c r="I40" s="16" t="s">
        <v>127</v>
      </c>
      <c r="J40" s="12" t="s">
        <v>0</v>
      </c>
      <c r="K40" s="12" t="s">
        <v>94</v>
      </c>
      <c r="L40" s="29">
        <v>1.9130434782608696</v>
      </c>
      <c r="M40" s="29">
        <v>1.9130434782608696</v>
      </c>
      <c r="N40" s="29">
        <v>1.9130434782608696</v>
      </c>
      <c r="O40" s="29">
        <v>1.9130434782608696</v>
      </c>
      <c r="P40" s="29">
        <v>1.9130434782608696</v>
      </c>
      <c r="Q40" s="29">
        <v>1.9130434782608696</v>
      </c>
      <c r="R40" s="29">
        <v>1.9130434782608696</v>
      </c>
      <c r="S40" s="29">
        <v>1.9130434782608696</v>
      </c>
      <c r="T40" s="29">
        <v>1.9130434782608696</v>
      </c>
      <c r="U40" s="56">
        <f t="shared" si="1"/>
        <v>1.7529880478087652</v>
      </c>
      <c r="V40" s="56">
        <f t="shared" si="2"/>
        <v>1.8155339805825244</v>
      </c>
      <c r="W40" s="74"/>
      <c r="X40" s="74"/>
    </row>
    <row r="41" spans="1:24" s="12" customFormat="1" x14ac:dyDescent="0.2">
      <c r="A41" s="12" t="str">
        <f t="shared" si="0"/>
        <v>13185_2268008005</v>
      </c>
      <c r="B41" s="13" t="s">
        <v>135</v>
      </c>
      <c r="C41" s="28" t="s">
        <v>38</v>
      </c>
      <c r="D41" s="31" t="s">
        <v>1</v>
      </c>
      <c r="E41" s="31" t="s">
        <v>6</v>
      </c>
      <c r="F41" s="31" t="s">
        <v>3</v>
      </c>
      <c r="G41" s="31" t="s">
        <v>3</v>
      </c>
      <c r="H41" s="26" t="s">
        <v>126</v>
      </c>
      <c r="I41" s="16" t="s">
        <v>127</v>
      </c>
      <c r="J41" s="12" t="s">
        <v>0</v>
      </c>
      <c r="K41" s="12" t="s">
        <v>94</v>
      </c>
      <c r="L41" s="29">
        <v>4.6413502109704644E-2</v>
      </c>
      <c r="M41" s="29">
        <v>4.6413502109704644E-2</v>
      </c>
      <c r="N41" s="29">
        <v>4.6413502109704644E-2</v>
      </c>
      <c r="O41" s="29">
        <v>4.6413502109704644E-2</v>
      </c>
      <c r="P41" s="29">
        <v>4.6413502109704644E-2</v>
      </c>
      <c r="Q41" s="29">
        <v>4.6413502109704644E-2</v>
      </c>
      <c r="R41" s="29">
        <v>4.6413502109704644E-2</v>
      </c>
      <c r="S41" s="29">
        <v>4.6413502109704644E-2</v>
      </c>
      <c r="T41" s="29">
        <v>4.6413502109704644E-2</v>
      </c>
      <c r="U41" s="56">
        <f t="shared" si="1"/>
        <v>5.1305970149253734E-2</v>
      </c>
      <c r="V41" s="56">
        <f t="shared" si="2"/>
        <v>4.9171706547462529E-2</v>
      </c>
      <c r="W41" s="74"/>
      <c r="X41" s="74"/>
    </row>
    <row r="42" spans="1:24" s="12" customFormat="1" ht="15" x14ac:dyDescent="0.25">
      <c r="A42" s="12" t="str">
        <f t="shared" si="0"/>
        <v>13_2270008005</v>
      </c>
      <c r="B42" s="24" t="s">
        <v>117</v>
      </c>
      <c r="C42" s="25" t="s">
        <v>17</v>
      </c>
      <c r="D42" s="31" t="s">
        <v>1</v>
      </c>
      <c r="E42" s="31" t="s">
        <v>7</v>
      </c>
      <c r="F42" s="31" t="s">
        <v>3</v>
      </c>
      <c r="G42" s="31" t="s">
        <v>3</v>
      </c>
      <c r="H42" s="26" t="s">
        <v>126</v>
      </c>
      <c r="I42" s="16" t="s">
        <v>127</v>
      </c>
      <c r="J42" s="12" t="s">
        <v>0</v>
      </c>
      <c r="K42" s="25" t="s">
        <v>128</v>
      </c>
      <c r="L42" s="27">
        <v>1.2801847076884305</v>
      </c>
      <c r="M42" s="27">
        <v>1.3142266381764451</v>
      </c>
      <c r="N42" s="27">
        <v>1.3491831643928236</v>
      </c>
      <c r="O42" s="27">
        <v>1.3850800305136235</v>
      </c>
      <c r="P42" s="27">
        <v>1.4219443356715369</v>
      </c>
      <c r="Q42" s="27">
        <v>1.4597991141293523</v>
      </c>
      <c r="R42" s="27">
        <v>1.4986728199763966</v>
      </c>
      <c r="S42" s="27">
        <v>1.5385925523453623</v>
      </c>
      <c r="T42" s="27">
        <v>1.5795854103689411</v>
      </c>
      <c r="U42" s="56">
        <f t="shared" si="1"/>
        <v>1.245293488482746</v>
      </c>
      <c r="V42" s="56">
        <f t="shared" si="2"/>
        <v>1.4913439212300659</v>
      </c>
      <c r="W42" s="75">
        <v>0.91309115674527597</v>
      </c>
      <c r="X42" s="75">
        <v>0.91236393438838292</v>
      </c>
    </row>
    <row r="43" spans="1:24" s="12" customFormat="1" x14ac:dyDescent="0.2">
      <c r="A43" s="12" t="str">
        <f t="shared" si="0"/>
        <v>13021_2270008005</v>
      </c>
      <c r="B43" s="13" t="s">
        <v>129</v>
      </c>
      <c r="C43" s="28" t="s">
        <v>17</v>
      </c>
      <c r="D43" s="31" t="s">
        <v>1</v>
      </c>
      <c r="E43" s="31" t="s">
        <v>7</v>
      </c>
      <c r="F43" s="31" t="s">
        <v>3</v>
      </c>
      <c r="G43" s="31" t="s">
        <v>3</v>
      </c>
      <c r="H43" s="26" t="s">
        <v>126</v>
      </c>
      <c r="I43" s="16" t="s">
        <v>127</v>
      </c>
      <c r="J43" s="12" t="s">
        <v>0</v>
      </c>
      <c r="K43" s="12" t="s">
        <v>94</v>
      </c>
      <c r="L43" s="29">
        <v>0.34794156706507307</v>
      </c>
      <c r="M43" s="29">
        <v>0.34794156706507307</v>
      </c>
      <c r="N43" s="29">
        <v>0.34794156706507307</v>
      </c>
      <c r="O43" s="29">
        <v>0.34794156706507307</v>
      </c>
      <c r="P43" s="29">
        <v>0.34794156706507307</v>
      </c>
      <c r="Q43" s="29">
        <v>0.34794156706507307</v>
      </c>
      <c r="R43" s="29">
        <v>0.34794156706507307</v>
      </c>
      <c r="S43" s="29">
        <v>0.34794156706507307</v>
      </c>
      <c r="T43" s="29">
        <v>0.34794156706507307</v>
      </c>
      <c r="U43" s="56">
        <f t="shared" si="1"/>
        <v>0.37221196192641004</v>
      </c>
      <c r="V43" s="56">
        <f t="shared" si="2"/>
        <v>0.36181965881397238</v>
      </c>
      <c r="W43" s="74"/>
      <c r="X43" s="74"/>
    </row>
    <row r="44" spans="1:24" s="12" customFormat="1" x14ac:dyDescent="0.2">
      <c r="A44" s="12" t="str">
        <f t="shared" si="0"/>
        <v>13051_2270008005</v>
      </c>
      <c r="B44" s="13" t="s">
        <v>130</v>
      </c>
      <c r="C44" s="28" t="s">
        <v>17</v>
      </c>
      <c r="D44" s="31" t="s">
        <v>1</v>
      </c>
      <c r="E44" s="31" t="s">
        <v>7</v>
      </c>
      <c r="F44" s="31" t="s">
        <v>3</v>
      </c>
      <c r="G44" s="31" t="s">
        <v>3</v>
      </c>
      <c r="H44" s="26" t="s">
        <v>126</v>
      </c>
      <c r="I44" s="16" t="s">
        <v>127</v>
      </c>
      <c r="J44" s="12" t="s">
        <v>0</v>
      </c>
      <c r="K44" s="12" t="s">
        <v>94</v>
      </c>
      <c r="L44" s="29">
        <v>0.88106069011427934</v>
      </c>
      <c r="M44" s="29">
        <v>0.89038056141129485</v>
      </c>
      <c r="N44" s="29">
        <v>0.89975590813269724</v>
      </c>
      <c r="O44" s="29">
        <v>0.90924220570287362</v>
      </c>
      <c r="P44" s="29">
        <v>0.91889492954621099</v>
      </c>
      <c r="Q44" s="29">
        <v>0.92860312881393547</v>
      </c>
      <c r="R44" s="29">
        <v>0.93847775435482084</v>
      </c>
      <c r="S44" s="29">
        <v>0.94846333074448019</v>
      </c>
      <c r="T44" s="29">
        <v>0.95850438255852655</v>
      </c>
      <c r="U44" s="56">
        <f t="shared" si="1"/>
        <v>0.89166610523479073</v>
      </c>
      <c r="V44" s="56">
        <f t="shared" si="2"/>
        <v>0.95134740583870403</v>
      </c>
      <c r="W44" s="74"/>
      <c r="X44" s="74"/>
    </row>
    <row r="45" spans="1:24" s="12" customFormat="1" x14ac:dyDescent="0.2">
      <c r="A45" s="12" t="str">
        <f t="shared" si="0"/>
        <v>13053_2270008005</v>
      </c>
      <c r="B45" s="13" t="s">
        <v>131</v>
      </c>
      <c r="C45" s="28" t="s">
        <v>17</v>
      </c>
      <c r="D45" s="31" t="s">
        <v>1</v>
      </c>
      <c r="E45" s="31" t="s">
        <v>7</v>
      </c>
      <c r="F45" s="31" t="s">
        <v>3</v>
      </c>
      <c r="G45" s="31" t="s">
        <v>3</v>
      </c>
      <c r="H45" s="26" t="s">
        <v>126</v>
      </c>
      <c r="I45" s="16" t="s">
        <v>127</v>
      </c>
      <c r="J45" s="12" t="s">
        <v>0</v>
      </c>
      <c r="K45" s="12" t="s">
        <v>94</v>
      </c>
      <c r="L45" s="29">
        <v>0.51731893837156995</v>
      </c>
      <c r="M45" s="29">
        <v>0.51731893837156995</v>
      </c>
      <c r="N45" s="29">
        <v>0.51731893837156995</v>
      </c>
      <c r="O45" s="29">
        <v>0.51731893837156995</v>
      </c>
      <c r="P45" s="29">
        <v>0.51731893837156995</v>
      </c>
      <c r="Q45" s="29">
        <v>0.51731893837156995</v>
      </c>
      <c r="R45" s="29">
        <v>0.51731893837156995</v>
      </c>
      <c r="S45" s="29">
        <v>0.51731893837156995</v>
      </c>
      <c r="T45" s="29">
        <v>0.51731893837156995</v>
      </c>
      <c r="U45" s="56">
        <f t="shared" si="1"/>
        <v>0.54355532447889587</v>
      </c>
      <c r="V45" s="56">
        <f t="shared" si="2"/>
        <v>0.53243640721172181</v>
      </c>
      <c r="W45" s="74"/>
      <c r="X45" s="74"/>
    </row>
    <row r="46" spans="1:24" s="12" customFormat="1" x14ac:dyDescent="0.2">
      <c r="A46" s="12" t="str">
        <f t="shared" si="0"/>
        <v>13073_2270008005</v>
      </c>
      <c r="B46" s="13" t="s">
        <v>132</v>
      </c>
      <c r="C46" s="28" t="s">
        <v>17</v>
      </c>
      <c r="D46" s="31" t="s">
        <v>1</v>
      </c>
      <c r="E46" s="31" t="s">
        <v>7</v>
      </c>
      <c r="F46" s="31" t="s">
        <v>3</v>
      </c>
      <c r="G46" s="31" t="s">
        <v>3</v>
      </c>
      <c r="H46" s="26" t="s">
        <v>126</v>
      </c>
      <c r="I46" s="16" t="s">
        <v>127</v>
      </c>
      <c r="J46" s="12" t="s">
        <v>0</v>
      </c>
      <c r="K46" s="12" t="s">
        <v>94</v>
      </c>
      <c r="L46" s="29">
        <v>0.3020711215318484</v>
      </c>
      <c r="M46" s="29">
        <v>0.3020711215318484</v>
      </c>
      <c r="N46" s="29">
        <v>0.3020711215318484</v>
      </c>
      <c r="O46" s="29">
        <v>0.3020711215318484</v>
      </c>
      <c r="P46" s="29">
        <v>0.3020711215318484</v>
      </c>
      <c r="Q46" s="29">
        <v>0.3020711215318484</v>
      </c>
      <c r="R46" s="29">
        <v>0.3020711215318484</v>
      </c>
      <c r="S46" s="29">
        <v>0.3020711215318484</v>
      </c>
      <c r="T46" s="29">
        <v>0.3020711215318484</v>
      </c>
      <c r="U46" s="56">
        <f t="shared" si="1"/>
        <v>0.32473533859855486</v>
      </c>
      <c r="V46" s="56">
        <f t="shared" si="2"/>
        <v>0.31500347580123211</v>
      </c>
      <c r="W46" s="74"/>
      <c r="X46" s="74"/>
    </row>
    <row r="47" spans="1:24" s="12" customFormat="1" x14ac:dyDescent="0.2">
      <c r="A47" s="12" t="str">
        <f t="shared" si="0"/>
        <v>13095_2270008005</v>
      </c>
      <c r="B47" s="13" t="s">
        <v>133</v>
      </c>
      <c r="C47" s="28" t="s">
        <v>17</v>
      </c>
      <c r="D47" s="31" t="s">
        <v>1</v>
      </c>
      <c r="E47" s="31" t="s">
        <v>7</v>
      </c>
      <c r="F47" s="31" t="s">
        <v>3</v>
      </c>
      <c r="G47" s="31" t="s">
        <v>3</v>
      </c>
      <c r="H47" s="26" t="s">
        <v>126</v>
      </c>
      <c r="I47" s="16" t="s">
        <v>127</v>
      </c>
      <c r="J47" s="12" t="s">
        <v>0</v>
      </c>
      <c r="K47" s="12" t="s">
        <v>94</v>
      </c>
      <c r="L47" s="29">
        <v>1.164179104477612</v>
      </c>
      <c r="M47" s="29">
        <v>1.164179104477612</v>
      </c>
      <c r="N47" s="29">
        <v>1.164179104477612</v>
      </c>
      <c r="O47" s="29">
        <v>1.164179104477612</v>
      </c>
      <c r="P47" s="29">
        <v>1.164179104477612</v>
      </c>
      <c r="Q47" s="29">
        <v>1.164179104477612</v>
      </c>
      <c r="R47" s="29">
        <v>1.164179104477612</v>
      </c>
      <c r="S47" s="29">
        <v>1.164179104477612</v>
      </c>
      <c r="T47" s="29">
        <v>1.164179104477612</v>
      </c>
      <c r="U47" s="56">
        <f t="shared" si="1"/>
        <v>1.1453744493392068</v>
      </c>
      <c r="V47" s="56">
        <f t="shared" si="2"/>
        <v>1.1530434782608696</v>
      </c>
      <c r="W47" s="74"/>
      <c r="X47" s="74"/>
    </row>
    <row r="48" spans="1:24" s="12" customFormat="1" x14ac:dyDescent="0.2">
      <c r="A48" s="12" t="str">
        <f t="shared" si="0"/>
        <v>13121_2270008005</v>
      </c>
      <c r="B48" s="13" t="s">
        <v>72</v>
      </c>
      <c r="C48" s="28" t="s">
        <v>17</v>
      </c>
      <c r="D48" s="31" t="s">
        <v>1</v>
      </c>
      <c r="E48" s="31" t="s">
        <v>7</v>
      </c>
      <c r="F48" s="31" t="s">
        <v>3</v>
      </c>
      <c r="G48" s="31" t="s">
        <v>3</v>
      </c>
      <c r="H48" s="26" t="s">
        <v>126</v>
      </c>
      <c r="I48" s="16" t="s">
        <v>127</v>
      </c>
      <c r="J48" s="12" t="s">
        <v>0</v>
      </c>
      <c r="K48" s="12" t="s">
        <v>94</v>
      </c>
      <c r="L48" s="29">
        <v>1.2948816189645005</v>
      </c>
      <c r="M48" s="29">
        <v>1.3298418831136993</v>
      </c>
      <c r="N48" s="29">
        <v>1.3657463377596348</v>
      </c>
      <c r="O48" s="29">
        <v>1.4026201986722495</v>
      </c>
      <c r="P48" s="29">
        <v>1.4404900824975939</v>
      </c>
      <c r="Q48" s="29">
        <v>1.4793826058817183</v>
      </c>
      <c r="R48" s="29">
        <v>1.5193243854706733</v>
      </c>
      <c r="S48" s="29">
        <v>1.5603448396627251</v>
      </c>
      <c r="T48" s="29">
        <v>1.6024733868561398</v>
      </c>
      <c r="U48" s="56">
        <f t="shared" si="1"/>
        <v>1.2577916550095745</v>
      </c>
      <c r="V48" s="56">
        <f t="shared" si="2"/>
        <v>1.5105547480111898</v>
      </c>
      <c r="W48" s="74"/>
      <c r="X48" s="74"/>
    </row>
    <row r="49" spans="1:24" s="12" customFormat="1" ht="15" x14ac:dyDescent="0.25">
      <c r="A49" s="12" t="str">
        <f t="shared" si="0"/>
        <v>13135_2270008005</v>
      </c>
      <c r="B49" s="30" t="s">
        <v>74</v>
      </c>
      <c r="C49" s="28" t="s">
        <v>17</v>
      </c>
      <c r="D49" s="31" t="s">
        <v>1</v>
      </c>
      <c r="E49" s="31" t="s">
        <v>7</v>
      </c>
      <c r="F49" s="31" t="s">
        <v>3</v>
      </c>
      <c r="G49" s="31" t="s">
        <v>3</v>
      </c>
      <c r="H49" s="26" t="s">
        <v>126</v>
      </c>
      <c r="I49" s="12" t="s">
        <v>127</v>
      </c>
      <c r="J49" s="12" t="s">
        <v>0</v>
      </c>
      <c r="K49" s="12" t="s">
        <v>128</v>
      </c>
      <c r="L49" s="29">
        <v>1.2801847076884305</v>
      </c>
      <c r="M49" s="29">
        <v>1.3142266381764451</v>
      </c>
      <c r="N49" s="29">
        <v>1.3491831643928236</v>
      </c>
      <c r="O49" s="29">
        <v>1.3850800305136235</v>
      </c>
      <c r="P49" s="29">
        <v>1.4219443356715369</v>
      </c>
      <c r="Q49" s="29">
        <v>1.4597991141293523</v>
      </c>
      <c r="R49" s="29">
        <v>1.4986728199763966</v>
      </c>
      <c r="S49" s="29">
        <v>1.5385925523453623</v>
      </c>
      <c r="T49" s="29">
        <v>1.5795854103689411</v>
      </c>
      <c r="U49" s="56">
        <f t="shared" si="1"/>
        <v>1.245293488482746</v>
      </c>
      <c r="V49" s="56">
        <f t="shared" si="2"/>
        <v>1.4913439212300659</v>
      </c>
      <c r="W49" s="75">
        <v>0.91309115674527597</v>
      </c>
      <c r="X49" s="75">
        <v>0.91236393438838292</v>
      </c>
    </row>
    <row r="50" spans="1:24" s="12" customFormat="1" x14ac:dyDescent="0.2">
      <c r="A50" s="12" t="str">
        <f t="shared" si="0"/>
        <v>13157_2270008005</v>
      </c>
      <c r="B50" s="13" t="s">
        <v>134</v>
      </c>
      <c r="C50" s="28" t="s">
        <v>17</v>
      </c>
      <c r="D50" s="31" t="s">
        <v>1</v>
      </c>
      <c r="E50" s="31" t="s">
        <v>7</v>
      </c>
      <c r="F50" s="31" t="s">
        <v>3</v>
      </c>
      <c r="G50" s="31" t="s">
        <v>3</v>
      </c>
      <c r="H50" s="26" t="s">
        <v>126</v>
      </c>
      <c r="I50" s="16" t="s">
        <v>127</v>
      </c>
      <c r="J50" s="12" t="s">
        <v>0</v>
      </c>
      <c r="K50" s="12" t="s">
        <v>94</v>
      </c>
      <c r="L50" s="29">
        <v>1.9130434782608696</v>
      </c>
      <c r="M50" s="29">
        <v>1.9130434782608696</v>
      </c>
      <c r="N50" s="29">
        <v>1.9130434782608696</v>
      </c>
      <c r="O50" s="29">
        <v>1.9130434782608696</v>
      </c>
      <c r="P50" s="29">
        <v>1.9130434782608696</v>
      </c>
      <c r="Q50" s="29">
        <v>1.9130434782608696</v>
      </c>
      <c r="R50" s="29">
        <v>1.9130434782608696</v>
      </c>
      <c r="S50" s="29">
        <v>1.9130434782608696</v>
      </c>
      <c r="T50" s="29">
        <v>1.9130434782608696</v>
      </c>
      <c r="U50" s="56">
        <f t="shared" si="1"/>
        <v>1.7529880478087652</v>
      </c>
      <c r="V50" s="56">
        <f t="shared" si="2"/>
        <v>1.8155339805825244</v>
      </c>
      <c r="W50" s="74"/>
      <c r="X50" s="74"/>
    </row>
    <row r="51" spans="1:24" s="12" customFormat="1" x14ac:dyDescent="0.2">
      <c r="A51" s="12" t="str">
        <f t="shared" si="0"/>
        <v>13185_2270008005</v>
      </c>
      <c r="B51" s="13" t="s">
        <v>135</v>
      </c>
      <c r="C51" s="28" t="s">
        <v>17</v>
      </c>
      <c r="D51" s="31" t="s">
        <v>1</v>
      </c>
      <c r="E51" s="31" t="s">
        <v>7</v>
      </c>
      <c r="F51" s="31" t="s">
        <v>3</v>
      </c>
      <c r="G51" s="31" t="s">
        <v>3</v>
      </c>
      <c r="H51" s="26" t="s">
        <v>126</v>
      </c>
      <c r="I51" s="16" t="s">
        <v>127</v>
      </c>
      <c r="J51" s="12" t="s">
        <v>0</v>
      </c>
      <c r="K51" s="12" t="s">
        <v>94</v>
      </c>
      <c r="L51" s="29">
        <v>4.6413502109704644E-2</v>
      </c>
      <c r="M51" s="29">
        <v>4.6413502109704644E-2</v>
      </c>
      <c r="N51" s="29">
        <v>4.6413502109704644E-2</v>
      </c>
      <c r="O51" s="29">
        <v>4.6413502109704644E-2</v>
      </c>
      <c r="P51" s="29">
        <v>4.6413502109704644E-2</v>
      </c>
      <c r="Q51" s="29">
        <v>4.6413502109704644E-2</v>
      </c>
      <c r="R51" s="29">
        <v>4.6413502109704644E-2</v>
      </c>
      <c r="S51" s="29">
        <v>4.6413502109704644E-2</v>
      </c>
      <c r="T51" s="29">
        <v>4.6413502109704644E-2</v>
      </c>
      <c r="U51" s="56">
        <f t="shared" si="1"/>
        <v>5.1305970149253734E-2</v>
      </c>
      <c r="V51" s="56">
        <f t="shared" si="2"/>
        <v>4.9171706547462529E-2</v>
      </c>
      <c r="W51" s="74"/>
      <c r="X51" s="74"/>
    </row>
    <row r="52" spans="1:24" s="12" customFormat="1" x14ac:dyDescent="0.2">
      <c r="A52" s="12" t="str">
        <f t="shared" si="0"/>
        <v>13_2275001000</v>
      </c>
      <c r="B52" s="24" t="s">
        <v>117</v>
      </c>
      <c r="C52" s="25" t="s">
        <v>18</v>
      </c>
      <c r="D52" s="14" t="s">
        <v>1</v>
      </c>
      <c r="E52" s="14" t="s">
        <v>8</v>
      </c>
      <c r="F52" s="14" t="s">
        <v>9</v>
      </c>
      <c r="G52" s="14" t="s">
        <v>2</v>
      </c>
      <c r="H52" s="26" t="s">
        <v>136</v>
      </c>
      <c r="I52" s="16" t="s">
        <v>137</v>
      </c>
      <c r="J52" s="12" t="s">
        <v>0</v>
      </c>
      <c r="K52" s="25" t="s">
        <v>128</v>
      </c>
      <c r="L52" s="29">
        <v>1</v>
      </c>
      <c r="M52" s="29">
        <v>1</v>
      </c>
      <c r="N52" s="29">
        <v>1</v>
      </c>
      <c r="O52" s="29">
        <v>1</v>
      </c>
      <c r="P52" s="29">
        <v>1</v>
      </c>
      <c r="Q52" s="29">
        <v>1</v>
      </c>
      <c r="R52" s="29">
        <v>1</v>
      </c>
      <c r="S52" s="29">
        <v>1</v>
      </c>
      <c r="T52" s="29">
        <v>1</v>
      </c>
      <c r="U52" s="56">
        <f t="shared" si="1"/>
        <v>1</v>
      </c>
      <c r="V52" s="56">
        <f t="shared" si="2"/>
        <v>1</v>
      </c>
      <c r="W52" s="74">
        <v>1</v>
      </c>
      <c r="X52" s="74">
        <v>1</v>
      </c>
    </row>
    <row r="53" spans="1:24" s="12" customFormat="1" x14ac:dyDescent="0.2">
      <c r="A53" s="12" t="str">
        <f t="shared" si="0"/>
        <v>13021_2275001000</v>
      </c>
      <c r="B53" s="13" t="s">
        <v>129</v>
      </c>
      <c r="C53" s="28" t="s">
        <v>18</v>
      </c>
      <c r="D53" s="14" t="s">
        <v>1</v>
      </c>
      <c r="E53" s="14" t="s">
        <v>8</v>
      </c>
      <c r="F53" s="14" t="s">
        <v>9</v>
      </c>
      <c r="G53" s="14" t="s">
        <v>2</v>
      </c>
      <c r="H53" s="26" t="s">
        <v>136</v>
      </c>
      <c r="I53" s="16" t="s">
        <v>137</v>
      </c>
      <c r="J53" s="12" t="s">
        <v>0</v>
      </c>
      <c r="K53" s="12" t="s">
        <v>94</v>
      </c>
      <c r="L53" s="29">
        <v>1</v>
      </c>
      <c r="M53" s="29">
        <v>1</v>
      </c>
      <c r="N53" s="29">
        <v>1</v>
      </c>
      <c r="O53" s="29">
        <v>1</v>
      </c>
      <c r="P53" s="29">
        <v>1</v>
      </c>
      <c r="Q53" s="29">
        <v>1</v>
      </c>
      <c r="R53" s="29">
        <v>1</v>
      </c>
      <c r="S53" s="29">
        <v>1</v>
      </c>
      <c r="T53" s="29">
        <v>1</v>
      </c>
      <c r="U53" s="56">
        <f t="shared" si="1"/>
        <v>1</v>
      </c>
      <c r="V53" s="56">
        <f t="shared" si="2"/>
        <v>1</v>
      </c>
      <c r="W53" s="74"/>
      <c r="X53" s="74"/>
    </row>
    <row r="54" spans="1:24" s="12" customFormat="1" x14ac:dyDescent="0.2">
      <c r="A54" s="12" t="str">
        <f t="shared" si="0"/>
        <v>13051_2275001000</v>
      </c>
      <c r="B54" s="13" t="s">
        <v>130</v>
      </c>
      <c r="C54" s="28" t="s">
        <v>18</v>
      </c>
      <c r="D54" s="14" t="s">
        <v>1</v>
      </c>
      <c r="E54" s="14" t="s">
        <v>8</v>
      </c>
      <c r="F54" s="14" t="s">
        <v>9</v>
      </c>
      <c r="G54" s="14" t="s">
        <v>2</v>
      </c>
      <c r="H54" s="26" t="s">
        <v>136</v>
      </c>
      <c r="I54" s="16" t="s">
        <v>137</v>
      </c>
      <c r="J54" s="12" t="s">
        <v>0</v>
      </c>
      <c r="K54" s="12" t="s">
        <v>94</v>
      </c>
      <c r="L54" s="29">
        <v>1</v>
      </c>
      <c r="M54" s="29">
        <v>1</v>
      </c>
      <c r="N54" s="29">
        <v>1</v>
      </c>
      <c r="O54" s="29">
        <v>1</v>
      </c>
      <c r="P54" s="29">
        <v>1</v>
      </c>
      <c r="Q54" s="29">
        <v>1</v>
      </c>
      <c r="R54" s="29">
        <v>1</v>
      </c>
      <c r="S54" s="29">
        <v>1</v>
      </c>
      <c r="T54" s="29">
        <v>1</v>
      </c>
      <c r="U54" s="56">
        <f t="shared" si="1"/>
        <v>1</v>
      </c>
      <c r="V54" s="56">
        <f t="shared" si="2"/>
        <v>1</v>
      </c>
      <c r="W54" s="74"/>
      <c r="X54" s="74"/>
    </row>
    <row r="55" spans="1:24" s="12" customFormat="1" x14ac:dyDescent="0.2">
      <c r="A55" s="12" t="str">
        <f t="shared" si="0"/>
        <v>13053_2275001000</v>
      </c>
      <c r="B55" s="13" t="s">
        <v>131</v>
      </c>
      <c r="C55" s="28" t="s">
        <v>18</v>
      </c>
      <c r="D55" s="14" t="s">
        <v>1</v>
      </c>
      <c r="E55" s="14" t="s">
        <v>8</v>
      </c>
      <c r="F55" s="14" t="s">
        <v>9</v>
      </c>
      <c r="G55" s="14" t="s">
        <v>2</v>
      </c>
      <c r="H55" s="26" t="s">
        <v>136</v>
      </c>
      <c r="I55" s="16" t="s">
        <v>137</v>
      </c>
      <c r="J55" s="12" t="s">
        <v>0</v>
      </c>
      <c r="K55" s="12" t="s">
        <v>94</v>
      </c>
      <c r="L55" s="29">
        <v>1</v>
      </c>
      <c r="M55" s="29">
        <v>1</v>
      </c>
      <c r="N55" s="29">
        <v>1</v>
      </c>
      <c r="O55" s="29">
        <v>1</v>
      </c>
      <c r="P55" s="29">
        <v>1</v>
      </c>
      <c r="Q55" s="29">
        <v>1</v>
      </c>
      <c r="R55" s="29">
        <v>1</v>
      </c>
      <c r="S55" s="29">
        <v>1</v>
      </c>
      <c r="T55" s="29">
        <v>1</v>
      </c>
      <c r="U55" s="56">
        <f t="shared" si="1"/>
        <v>1</v>
      </c>
      <c r="V55" s="56">
        <f t="shared" si="2"/>
        <v>1</v>
      </c>
      <c r="W55" s="74"/>
      <c r="X55" s="74"/>
    </row>
    <row r="56" spans="1:24" s="12" customFormat="1" x14ac:dyDescent="0.2">
      <c r="A56" s="12" t="str">
        <f t="shared" si="0"/>
        <v>13073_2275001000</v>
      </c>
      <c r="B56" s="13" t="s">
        <v>132</v>
      </c>
      <c r="C56" s="28" t="s">
        <v>18</v>
      </c>
      <c r="D56" s="14" t="s">
        <v>1</v>
      </c>
      <c r="E56" s="14" t="s">
        <v>8</v>
      </c>
      <c r="F56" s="14" t="s">
        <v>9</v>
      </c>
      <c r="G56" s="14" t="s">
        <v>2</v>
      </c>
      <c r="H56" s="26" t="s">
        <v>136</v>
      </c>
      <c r="I56" s="16" t="s">
        <v>137</v>
      </c>
      <c r="J56" s="12" t="s">
        <v>0</v>
      </c>
      <c r="K56" s="12" t="s">
        <v>94</v>
      </c>
      <c r="L56" s="29">
        <v>1</v>
      </c>
      <c r="M56" s="29">
        <v>1</v>
      </c>
      <c r="N56" s="29">
        <v>1</v>
      </c>
      <c r="O56" s="29">
        <v>1</v>
      </c>
      <c r="P56" s="29">
        <v>1</v>
      </c>
      <c r="Q56" s="29">
        <v>1</v>
      </c>
      <c r="R56" s="29">
        <v>1</v>
      </c>
      <c r="S56" s="29">
        <v>1</v>
      </c>
      <c r="T56" s="29">
        <v>1</v>
      </c>
      <c r="U56" s="56">
        <f t="shared" si="1"/>
        <v>1</v>
      </c>
      <c r="V56" s="56">
        <f t="shared" si="2"/>
        <v>1</v>
      </c>
      <c r="W56" s="74"/>
      <c r="X56" s="74"/>
    </row>
    <row r="57" spans="1:24" s="12" customFormat="1" x14ac:dyDescent="0.2">
      <c r="A57" s="12" t="str">
        <f t="shared" si="0"/>
        <v>13095_2275001000</v>
      </c>
      <c r="B57" s="13" t="s">
        <v>133</v>
      </c>
      <c r="C57" s="28" t="s">
        <v>18</v>
      </c>
      <c r="D57" s="14" t="s">
        <v>1</v>
      </c>
      <c r="E57" s="14" t="s">
        <v>8</v>
      </c>
      <c r="F57" s="14" t="s">
        <v>9</v>
      </c>
      <c r="G57" s="14" t="s">
        <v>2</v>
      </c>
      <c r="H57" s="26" t="s">
        <v>136</v>
      </c>
      <c r="I57" s="16" t="s">
        <v>137</v>
      </c>
      <c r="J57" s="12" t="s">
        <v>0</v>
      </c>
      <c r="K57" s="12" t="s">
        <v>94</v>
      </c>
      <c r="L57" s="29">
        <v>1</v>
      </c>
      <c r="M57" s="29">
        <v>1</v>
      </c>
      <c r="N57" s="29">
        <v>1</v>
      </c>
      <c r="O57" s="29">
        <v>1</v>
      </c>
      <c r="P57" s="29">
        <v>1</v>
      </c>
      <c r="Q57" s="29">
        <v>1</v>
      </c>
      <c r="R57" s="29">
        <v>1</v>
      </c>
      <c r="S57" s="29">
        <v>1</v>
      </c>
      <c r="T57" s="29">
        <v>1</v>
      </c>
      <c r="U57" s="56">
        <f t="shared" si="1"/>
        <v>1</v>
      </c>
      <c r="V57" s="56">
        <f t="shared" si="2"/>
        <v>1</v>
      </c>
      <c r="W57" s="74"/>
      <c r="X57" s="74"/>
    </row>
    <row r="58" spans="1:24" s="12" customFormat="1" x14ac:dyDescent="0.2">
      <c r="A58" s="12" t="str">
        <f t="shared" si="0"/>
        <v>13121_2275001000</v>
      </c>
      <c r="B58" s="13" t="s">
        <v>72</v>
      </c>
      <c r="C58" s="28" t="s">
        <v>18</v>
      </c>
      <c r="D58" s="14" t="s">
        <v>1</v>
      </c>
      <c r="E58" s="14" t="s">
        <v>8</v>
      </c>
      <c r="F58" s="14" t="s">
        <v>9</v>
      </c>
      <c r="G58" s="14" t="s">
        <v>2</v>
      </c>
      <c r="H58" s="26" t="s">
        <v>136</v>
      </c>
      <c r="I58" s="16" t="s">
        <v>137</v>
      </c>
      <c r="J58" s="12" t="s">
        <v>0</v>
      </c>
      <c r="K58" s="12" t="s">
        <v>94</v>
      </c>
      <c r="L58" s="29">
        <v>1</v>
      </c>
      <c r="M58" s="29">
        <v>1</v>
      </c>
      <c r="N58" s="29">
        <v>1</v>
      </c>
      <c r="O58" s="29">
        <v>1</v>
      </c>
      <c r="P58" s="29">
        <v>1</v>
      </c>
      <c r="Q58" s="29">
        <v>1</v>
      </c>
      <c r="R58" s="29">
        <v>1</v>
      </c>
      <c r="S58" s="29">
        <v>1</v>
      </c>
      <c r="T58" s="29">
        <v>1</v>
      </c>
      <c r="U58" s="56">
        <f t="shared" si="1"/>
        <v>1</v>
      </c>
      <c r="V58" s="56">
        <f t="shared" si="2"/>
        <v>1</v>
      </c>
      <c r="W58" s="74"/>
      <c r="X58" s="74"/>
    </row>
    <row r="59" spans="1:24" s="12" customFormat="1" x14ac:dyDescent="0.2">
      <c r="A59" s="12" t="str">
        <f t="shared" si="0"/>
        <v>13135_2275001000</v>
      </c>
      <c r="B59" s="13" t="s">
        <v>74</v>
      </c>
      <c r="C59" s="28" t="s">
        <v>18</v>
      </c>
      <c r="D59" s="14" t="s">
        <v>1</v>
      </c>
      <c r="E59" s="14" t="s">
        <v>8</v>
      </c>
      <c r="F59" s="14" t="s">
        <v>9</v>
      </c>
      <c r="G59" s="14" t="s">
        <v>2</v>
      </c>
      <c r="H59" s="26" t="s">
        <v>136</v>
      </c>
      <c r="I59" s="16" t="s">
        <v>137</v>
      </c>
      <c r="J59" s="12" t="s">
        <v>0</v>
      </c>
      <c r="K59" s="12" t="s">
        <v>94</v>
      </c>
      <c r="L59" s="29">
        <v>1</v>
      </c>
      <c r="M59" s="29">
        <v>1</v>
      </c>
      <c r="N59" s="29">
        <v>1</v>
      </c>
      <c r="O59" s="29">
        <v>1</v>
      </c>
      <c r="P59" s="29">
        <v>1</v>
      </c>
      <c r="Q59" s="29">
        <v>1</v>
      </c>
      <c r="R59" s="29">
        <v>1</v>
      </c>
      <c r="S59" s="29">
        <v>1</v>
      </c>
      <c r="T59" s="29">
        <v>1</v>
      </c>
      <c r="U59" s="56">
        <f t="shared" si="1"/>
        <v>1</v>
      </c>
      <c r="V59" s="56">
        <f t="shared" si="2"/>
        <v>1</v>
      </c>
      <c r="W59" s="74"/>
      <c r="X59" s="74"/>
    </row>
    <row r="60" spans="1:24" s="12" customFormat="1" x14ac:dyDescent="0.2">
      <c r="A60" s="12" t="str">
        <f t="shared" si="0"/>
        <v>13157_2275001000</v>
      </c>
      <c r="B60" s="13" t="s">
        <v>134</v>
      </c>
      <c r="C60" s="28" t="s">
        <v>18</v>
      </c>
      <c r="D60" s="14" t="s">
        <v>1</v>
      </c>
      <c r="E60" s="14" t="s">
        <v>8</v>
      </c>
      <c r="F60" s="14" t="s">
        <v>9</v>
      </c>
      <c r="G60" s="14" t="s">
        <v>2</v>
      </c>
      <c r="H60" s="26" t="s">
        <v>136</v>
      </c>
      <c r="I60" s="16" t="s">
        <v>137</v>
      </c>
      <c r="J60" s="12" t="s">
        <v>0</v>
      </c>
      <c r="K60" s="12" t="s">
        <v>94</v>
      </c>
      <c r="L60" s="29">
        <v>1</v>
      </c>
      <c r="M60" s="29">
        <v>1</v>
      </c>
      <c r="N60" s="29">
        <v>1</v>
      </c>
      <c r="O60" s="29">
        <v>1</v>
      </c>
      <c r="P60" s="29">
        <v>1</v>
      </c>
      <c r="Q60" s="29">
        <v>1</v>
      </c>
      <c r="R60" s="29">
        <v>1</v>
      </c>
      <c r="S60" s="29">
        <v>1</v>
      </c>
      <c r="T60" s="29">
        <v>1</v>
      </c>
      <c r="U60" s="56">
        <f t="shared" si="1"/>
        <v>1</v>
      </c>
      <c r="V60" s="56">
        <f t="shared" si="2"/>
        <v>1</v>
      </c>
      <c r="W60" s="74"/>
      <c r="X60" s="74"/>
    </row>
    <row r="61" spans="1:24" s="12" customFormat="1" x14ac:dyDescent="0.2">
      <c r="A61" s="12" t="str">
        <f t="shared" si="0"/>
        <v>13185_2275001000</v>
      </c>
      <c r="B61" s="13" t="s">
        <v>135</v>
      </c>
      <c r="C61" s="28" t="s">
        <v>18</v>
      </c>
      <c r="D61" s="14" t="s">
        <v>1</v>
      </c>
      <c r="E61" s="14" t="s">
        <v>8</v>
      </c>
      <c r="F61" s="14" t="s">
        <v>9</v>
      </c>
      <c r="G61" s="14" t="s">
        <v>2</v>
      </c>
      <c r="H61" s="26" t="s">
        <v>136</v>
      </c>
      <c r="I61" s="16" t="s">
        <v>137</v>
      </c>
      <c r="J61" s="12" t="s">
        <v>0</v>
      </c>
      <c r="K61" s="12" t="s">
        <v>94</v>
      </c>
      <c r="L61" s="29">
        <v>1</v>
      </c>
      <c r="M61" s="29">
        <v>1</v>
      </c>
      <c r="N61" s="29">
        <v>1</v>
      </c>
      <c r="O61" s="29">
        <v>1</v>
      </c>
      <c r="P61" s="29">
        <v>1</v>
      </c>
      <c r="Q61" s="29">
        <v>1</v>
      </c>
      <c r="R61" s="29">
        <v>1</v>
      </c>
      <c r="S61" s="29">
        <v>1</v>
      </c>
      <c r="T61" s="29">
        <v>1</v>
      </c>
      <c r="U61" s="56">
        <f t="shared" si="1"/>
        <v>1</v>
      </c>
      <c r="V61" s="56">
        <f t="shared" si="2"/>
        <v>1</v>
      </c>
      <c r="W61" s="74"/>
      <c r="X61" s="74"/>
    </row>
    <row r="62" spans="1:24" s="12" customFormat="1" ht="15" x14ac:dyDescent="0.25">
      <c r="A62" s="12" t="str">
        <f t="shared" si="0"/>
        <v>13_2275020000</v>
      </c>
      <c r="B62" s="24" t="s">
        <v>117</v>
      </c>
      <c r="C62" s="25" t="s">
        <v>19</v>
      </c>
      <c r="D62" s="31" t="s">
        <v>1</v>
      </c>
      <c r="E62" s="31" t="s">
        <v>8</v>
      </c>
      <c r="F62" s="31" t="s">
        <v>10</v>
      </c>
      <c r="G62" s="31" t="s">
        <v>20</v>
      </c>
      <c r="H62" s="26" t="s">
        <v>126</v>
      </c>
      <c r="I62" s="16" t="s">
        <v>127</v>
      </c>
      <c r="J62" s="12" t="s">
        <v>0</v>
      </c>
      <c r="K62" s="25" t="s">
        <v>128</v>
      </c>
      <c r="L62" s="27">
        <v>1.2801847076884305</v>
      </c>
      <c r="M62" s="27">
        <v>1.3142266381764451</v>
      </c>
      <c r="N62" s="27">
        <v>1.3491831643928236</v>
      </c>
      <c r="O62" s="27">
        <v>1.3850800305136235</v>
      </c>
      <c r="P62" s="27">
        <v>1.4219443356715369</v>
      </c>
      <c r="Q62" s="27">
        <v>1.4597991141293523</v>
      </c>
      <c r="R62" s="27">
        <v>1.4986728199763966</v>
      </c>
      <c r="S62" s="27">
        <v>1.5385925523453623</v>
      </c>
      <c r="T62" s="27">
        <v>1.5795854103689411</v>
      </c>
      <c r="U62" s="56">
        <f t="shared" si="1"/>
        <v>1.245293488482746</v>
      </c>
      <c r="V62" s="56">
        <f t="shared" si="2"/>
        <v>1.4913439212300659</v>
      </c>
      <c r="W62" s="75">
        <v>0.91309115674527597</v>
      </c>
      <c r="X62" s="75">
        <v>0.91236393438838292</v>
      </c>
    </row>
    <row r="63" spans="1:24" s="12" customFormat="1" x14ac:dyDescent="0.2">
      <c r="A63" s="12" t="str">
        <f t="shared" si="0"/>
        <v>13021_2275020000</v>
      </c>
      <c r="B63" s="13" t="s">
        <v>129</v>
      </c>
      <c r="C63" s="28" t="s">
        <v>19</v>
      </c>
      <c r="D63" s="31" t="s">
        <v>1</v>
      </c>
      <c r="E63" s="31" t="s">
        <v>8</v>
      </c>
      <c r="F63" s="31" t="s">
        <v>10</v>
      </c>
      <c r="G63" s="31" t="s">
        <v>20</v>
      </c>
      <c r="H63" s="26" t="s">
        <v>126</v>
      </c>
      <c r="I63" s="16" t="s">
        <v>127</v>
      </c>
      <c r="J63" s="12" t="s">
        <v>0</v>
      </c>
      <c r="K63" s="12" t="s">
        <v>94</v>
      </c>
      <c r="L63" s="29">
        <v>0.34794156706507307</v>
      </c>
      <c r="M63" s="29">
        <v>0.34794156706507307</v>
      </c>
      <c r="N63" s="29">
        <v>0.34794156706507307</v>
      </c>
      <c r="O63" s="29">
        <v>0.34794156706507307</v>
      </c>
      <c r="P63" s="29">
        <v>0.34794156706507307</v>
      </c>
      <c r="Q63" s="29">
        <v>0.34794156706507307</v>
      </c>
      <c r="R63" s="29">
        <v>0.34794156706507307</v>
      </c>
      <c r="S63" s="29">
        <v>0.34794156706507307</v>
      </c>
      <c r="T63" s="29">
        <v>0.34794156706507307</v>
      </c>
      <c r="U63" s="56">
        <f t="shared" si="1"/>
        <v>0.37221196192641004</v>
      </c>
      <c r="V63" s="56">
        <f t="shared" si="2"/>
        <v>0.36181965881397238</v>
      </c>
      <c r="W63" s="74"/>
      <c r="X63" s="74"/>
    </row>
    <row r="64" spans="1:24" s="12" customFormat="1" x14ac:dyDescent="0.2">
      <c r="A64" s="12" t="str">
        <f t="shared" si="0"/>
        <v>13051_2275020000</v>
      </c>
      <c r="B64" s="13" t="s">
        <v>130</v>
      </c>
      <c r="C64" s="28" t="s">
        <v>19</v>
      </c>
      <c r="D64" s="31" t="s">
        <v>1</v>
      </c>
      <c r="E64" s="31" t="s">
        <v>8</v>
      </c>
      <c r="F64" s="31" t="s">
        <v>10</v>
      </c>
      <c r="G64" s="31" t="s">
        <v>20</v>
      </c>
      <c r="H64" s="26" t="s">
        <v>126</v>
      </c>
      <c r="I64" s="16" t="s">
        <v>127</v>
      </c>
      <c r="J64" s="12" t="s">
        <v>0</v>
      </c>
      <c r="K64" s="12" t="s">
        <v>94</v>
      </c>
      <c r="L64" s="29">
        <v>0.88106069011427934</v>
      </c>
      <c r="M64" s="29">
        <v>0.89038056141129485</v>
      </c>
      <c r="N64" s="29">
        <v>0.89975590813269724</v>
      </c>
      <c r="O64" s="29">
        <v>0.90924220570287362</v>
      </c>
      <c r="P64" s="29">
        <v>0.91889492954621099</v>
      </c>
      <c r="Q64" s="29">
        <v>0.92860312881393547</v>
      </c>
      <c r="R64" s="29">
        <v>0.93847775435482084</v>
      </c>
      <c r="S64" s="29">
        <v>0.94846333074448019</v>
      </c>
      <c r="T64" s="29">
        <v>0.95850438255852655</v>
      </c>
      <c r="U64" s="56">
        <f t="shared" si="1"/>
        <v>0.89166610523479073</v>
      </c>
      <c r="V64" s="56">
        <f t="shared" si="2"/>
        <v>0.95134740583870403</v>
      </c>
      <c r="W64" s="74"/>
      <c r="X64" s="74"/>
    </row>
    <row r="65" spans="1:24" s="12" customFormat="1" x14ac:dyDescent="0.2">
      <c r="A65" s="12" t="str">
        <f t="shared" si="0"/>
        <v>13053_2275020000</v>
      </c>
      <c r="B65" s="13" t="s">
        <v>131</v>
      </c>
      <c r="C65" s="28" t="s">
        <v>19</v>
      </c>
      <c r="D65" s="31" t="s">
        <v>1</v>
      </c>
      <c r="E65" s="31" t="s">
        <v>8</v>
      </c>
      <c r="F65" s="31" t="s">
        <v>10</v>
      </c>
      <c r="G65" s="31" t="s">
        <v>20</v>
      </c>
      <c r="H65" s="26" t="s">
        <v>126</v>
      </c>
      <c r="I65" s="16" t="s">
        <v>127</v>
      </c>
      <c r="J65" s="12" t="s">
        <v>0</v>
      </c>
      <c r="K65" s="12" t="s">
        <v>94</v>
      </c>
      <c r="L65" s="29">
        <v>0.51731893837156995</v>
      </c>
      <c r="M65" s="29">
        <v>0.51731893837156995</v>
      </c>
      <c r="N65" s="29">
        <v>0.51731893837156995</v>
      </c>
      <c r="O65" s="29">
        <v>0.51731893837156995</v>
      </c>
      <c r="P65" s="29">
        <v>0.51731893837156995</v>
      </c>
      <c r="Q65" s="29">
        <v>0.51731893837156995</v>
      </c>
      <c r="R65" s="29">
        <v>0.51731893837156995</v>
      </c>
      <c r="S65" s="29">
        <v>0.51731893837156995</v>
      </c>
      <c r="T65" s="29">
        <v>0.51731893837156995</v>
      </c>
      <c r="U65" s="56">
        <f t="shared" si="1"/>
        <v>0.54355532447889587</v>
      </c>
      <c r="V65" s="56">
        <f t="shared" si="2"/>
        <v>0.53243640721172181</v>
      </c>
      <c r="W65" s="74"/>
      <c r="X65" s="74"/>
    </row>
    <row r="66" spans="1:24" s="12" customFormat="1" x14ac:dyDescent="0.2">
      <c r="A66" s="12" t="str">
        <f t="shared" si="0"/>
        <v>13073_2275020000</v>
      </c>
      <c r="B66" s="13" t="s">
        <v>132</v>
      </c>
      <c r="C66" s="28" t="s">
        <v>19</v>
      </c>
      <c r="D66" s="31" t="s">
        <v>1</v>
      </c>
      <c r="E66" s="31" t="s">
        <v>8</v>
      </c>
      <c r="F66" s="31" t="s">
        <v>10</v>
      </c>
      <c r="G66" s="31" t="s">
        <v>20</v>
      </c>
      <c r="H66" s="26" t="s">
        <v>126</v>
      </c>
      <c r="I66" s="16" t="s">
        <v>127</v>
      </c>
      <c r="J66" s="12" t="s">
        <v>0</v>
      </c>
      <c r="K66" s="12" t="s">
        <v>94</v>
      </c>
      <c r="L66" s="29">
        <v>0.3020711215318484</v>
      </c>
      <c r="M66" s="29">
        <v>0.3020711215318484</v>
      </c>
      <c r="N66" s="29">
        <v>0.3020711215318484</v>
      </c>
      <c r="O66" s="29">
        <v>0.3020711215318484</v>
      </c>
      <c r="P66" s="29">
        <v>0.3020711215318484</v>
      </c>
      <c r="Q66" s="29">
        <v>0.3020711215318484</v>
      </c>
      <c r="R66" s="29">
        <v>0.3020711215318484</v>
      </c>
      <c r="S66" s="29">
        <v>0.3020711215318484</v>
      </c>
      <c r="T66" s="29">
        <v>0.3020711215318484</v>
      </c>
      <c r="U66" s="56">
        <f t="shared" si="1"/>
        <v>0.32473533859855486</v>
      </c>
      <c r="V66" s="56">
        <f t="shared" si="2"/>
        <v>0.31500347580123211</v>
      </c>
      <c r="W66" s="74"/>
      <c r="X66" s="74"/>
    </row>
    <row r="67" spans="1:24" s="12" customFormat="1" x14ac:dyDescent="0.2">
      <c r="A67" s="12" t="str">
        <f t="shared" si="0"/>
        <v>13095_2275020000</v>
      </c>
      <c r="B67" s="13" t="s">
        <v>133</v>
      </c>
      <c r="C67" s="28" t="s">
        <v>19</v>
      </c>
      <c r="D67" s="31" t="s">
        <v>1</v>
      </c>
      <c r="E67" s="31" t="s">
        <v>8</v>
      </c>
      <c r="F67" s="31" t="s">
        <v>10</v>
      </c>
      <c r="G67" s="31" t="s">
        <v>20</v>
      </c>
      <c r="H67" s="26" t="s">
        <v>126</v>
      </c>
      <c r="I67" s="16" t="s">
        <v>127</v>
      </c>
      <c r="J67" s="12" t="s">
        <v>0</v>
      </c>
      <c r="K67" s="12" t="s">
        <v>94</v>
      </c>
      <c r="L67" s="29">
        <v>1.164179104477612</v>
      </c>
      <c r="M67" s="29">
        <v>1.164179104477612</v>
      </c>
      <c r="N67" s="29">
        <v>1.164179104477612</v>
      </c>
      <c r="O67" s="29">
        <v>1.164179104477612</v>
      </c>
      <c r="P67" s="29">
        <v>1.164179104477612</v>
      </c>
      <c r="Q67" s="29">
        <v>1.164179104477612</v>
      </c>
      <c r="R67" s="29">
        <v>1.164179104477612</v>
      </c>
      <c r="S67" s="29">
        <v>1.164179104477612</v>
      </c>
      <c r="T67" s="29">
        <v>1.164179104477612</v>
      </c>
      <c r="U67" s="56">
        <f t="shared" si="1"/>
        <v>1.1453744493392068</v>
      </c>
      <c r="V67" s="56">
        <f t="shared" si="2"/>
        <v>1.1530434782608696</v>
      </c>
      <c r="W67" s="74"/>
      <c r="X67" s="74"/>
    </row>
    <row r="68" spans="1:24" s="12" customFormat="1" x14ac:dyDescent="0.2">
      <c r="A68" s="12" t="str">
        <f t="shared" ref="A68:A121" si="3">B68&amp;"_"&amp;C68</f>
        <v>13121_2275020000</v>
      </c>
      <c r="B68" s="13" t="s">
        <v>72</v>
      </c>
      <c r="C68" s="28" t="s">
        <v>19</v>
      </c>
      <c r="D68" s="31" t="s">
        <v>1</v>
      </c>
      <c r="E68" s="31" t="s">
        <v>8</v>
      </c>
      <c r="F68" s="31" t="s">
        <v>10</v>
      </c>
      <c r="G68" s="31" t="s">
        <v>20</v>
      </c>
      <c r="H68" s="26" t="s">
        <v>126</v>
      </c>
      <c r="I68" s="16" t="s">
        <v>127</v>
      </c>
      <c r="J68" s="12" t="s">
        <v>0</v>
      </c>
      <c r="K68" s="12" t="s">
        <v>94</v>
      </c>
      <c r="L68" s="29">
        <v>1.2948816189645005</v>
      </c>
      <c r="M68" s="29">
        <v>1.3298418831136993</v>
      </c>
      <c r="N68" s="29">
        <v>1.3657463377596348</v>
      </c>
      <c r="O68" s="29">
        <v>1.4026201986722495</v>
      </c>
      <c r="P68" s="29">
        <v>1.4404900824975939</v>
      </c>
      <c r="Q68" s="29">
        <v>1.4793826058817183</v>
      </c>
      <c r="R68" s="29">
        <v>1.5193243854706733</v>
      </c>
      <c r="S68" s="29">
        <v>1.5603448396627251</v>
      </c>
      <c r="T68" s="29">
        <v>1.6024733868561398</v>
      </c>
      <c r="U68" s="56">
        <f t="shared" ref="U68:U121" si="4">L68/(1+(L68-1)/10)</f>
        <v>1.2577916550095745</v>
      </c>
      <c r="V68" s="56">
        <f t="shared" ref="V68:V121" si="5">S68/(1+(S68-1)/17)</f>
        <v>1.5105547480111898</v>
      </c>
      <c r="W68" s="74"/>
      <c r="X68" s="74"/>
    </row>
    <row r="69" spans="1:24" s="12" customFormat="1" ht="15" x14ac:dyDescent="0.25">
      <c r="A69" s="12" t="str">
        <f t="shared" si="3"/>
        <v>13135_2275020000</v>
      </c>
      <c r="B69" s="30" t="s">
        <v>74</v>
      </c>
      <c r="C69" s="28" t="s">
        <v>19</v>
      </c>
      <c r="D69" s="31" t="s">
        <v>1</v>
      </c>
      <c r="E69" s="31" t="s">
        <v>8</v>
      </c>
      <c r="F69" s="31" t="s">
        <v>10</v>
      </c>
      <c r="G69" s="31" t="s">
        <v>20</v>
      </c>
      <c r="H69" s="26" t="s">
        <v>126</v>
      </c>
      <c r="I69" s="12" t="s">
        <v>127</v>
      </c>
      <c r="J69" s="12" t="s">
        <v>0</v>
      </c>
      <c r="K69" s="12" t="s">
        <v>128</v>
      </c>
      <c r="L69" s="29">
        <v>1.2801847076884305</v>
      </c>
      <c r="M69" s="29">
        <v>1.3142266381764451</v>
      </c>
      <c r="N69" s="29">
        <v>1.3491831643928236</v>
      </c>
      <c r="O69" s="29">
        <v>1.3850800305136235</v>
      </c>
      <c r="P69" s="29">
        <v>1.4219443356715369</v>
      </c>
      <c r="Q69" s="29">
        <v>1.4597991141293523</v>
      </c>
      <c r="R69" s="29">
        <v>1.4986728199763966</v>
      </c>
      <c r="S69" s="29">
        <v>1.5385925523453623</v>
      </c>
      <c r="T69" s="29">
        <v>1.5795854103689411</v>
      </c>
      <c r="U69" s="56">
        <f t="shared" si="4"/>
        <v>1.245293488482746</v>
      </c>
      <c r="V69" s="56">
        <f t="shared" si="5"/>
        <v>1.4913439212300659</v>
      </c>
      <c r="W69" s="75">
        <v>0.91309115674527597</v>
      </c>
      <c r="X69" s="75">
        <v>0.91236393438838292</v>
      </c>
    </row>
    <row r="70" spans="1:24" s="12" customFormat="1" x14ac:dyDescent="0.2">
      <c r="A70" s="12" t="str">
        <f t="shared" si="3"/>
        <v>13157_2275020000</v>
      </c>
      <c r="B70" s="13" t="s">
        <v>134</v>
      </c>
      <c r="C70" s="28" t="s">
        <v>19</v>
      </c>
      <c r="D70" s="31" t="s">
        <v>1</v>
      </c>
      <c r="E70" s="31" t="s">
        <v>8</v>
      </c>
      <c r="F70" s="31" t="s">
        <v>10</v>
      </c>
      <c r="G70" s="31" t="s">
        <v>20</v>
      </c>
      <c r="H70" s="26" t="s">
        <v>126</v>
      </c>
      <c r="I70" s="16" t="s">
        <v>127</v>
      </c>
      <c r="J70" s="12" t="s">
        <v>0</v>
      </c>
      <c r="K70" s="12" t="s">
        <v>94</v>
      </c>
      <c r="L70" s="29">
        <v>1.9130434782608696</v>
      </c>
      <c r="M70" s="29">
        <v>1.9130434782608696</v>
      </c>
      <c r="N70" s="29">
        <v>1.9130434782608696</v>
      </c>
      <c r="O70" s="29">
        <v>1.9130434782608696</v>
      </c>
      <c r="P70" s="29">
        <v>1.9130434782608696</v>
      </c>
      <c r="Q70" s="29">
        <v>1.9130434782608696</v>
      </c>
      <c r="R70" s="29">
        <v>1.9130434782608696</v>
      </c>
      <c r="S70" s="29">
        <v>1.9130434782608696</v>
      </c>
      <c r="T70" s="29">
        <v>1.9130434782608696</v>
      </c>
      <c r="U70" s="56">
        <f t="shared" si="4"/>
        <v>1.7529880478087652</v>
      </c>
      <c r="V70" s="56">
        <f t="shared" si="5"/>
        <v>1.8155339805825244</v>
      </c>
      <c r="W70" s="74"/>
      <c r="X70" s="74"/>
    </row>
    <row r="71" spans="1:24" s="12" customFormat="1" x14ac:dyDescent="0.2">
      <c r="A71" s="12" t="str">
        <f t="shared" si="3"/>
        <v>13185_2275020000</v>
      </c>
      <c r="B71" s="13" t="s">
        <v>135</v>
      </c>
      <c r="C71" s="28" t="s">
        <v>19</v>
      </c>
      <c r="D71" s="31" t="s">
        <v>1</v>
      </c>
      <c r="E71" s="31" t="s">
        <v>8</v>
      </c>
      <c r="F71" s="31" t="s">
        <v>10</v>
      </c>
      <c r="G71" s="31" t="s">
        <v>20</v>
      </c>
      <c r="H71" s="26" t="s">
        <v>126</v>
      </c>
      <c r="I71" s="16" t="s">
        <v>127</v>
      </c>
      <c r="J71" s="12" t="s">
        <v>0</v>
      </c>
      <c r="K71" s="12" t="s">
        <v>94</v>
      </c>
      <c r="L71" s="29">
        <v>4.6413502109704644E-2</v>
      </c>
      <c r="M71" s="29">
        <v>4.6413502109704644E-2</v>
      </c>
      <c r="N71" s="29">
        <v>4.6413502109704644E-2</v>
      </c>
      <c r="O71" s="29">
        <v>4.6413502109704644E-2</v>
      </c>
      <c r="P71" s="29">
        <v>4.6413502109704644E-2</v>
      </c>
      <c r="Q71" s="29">
        <v>4.6413502109704644E-2</v>
      </c>
      <c r="R71" s="29">
        <v>4.6413502109704644E-2</v>
      </c>
      <c r="S71" s="29">
        <v>4.6413502109704644E-2</v>
      </c>
      <c r="T71" s="29">
        <v>4.6413502109704644E-2</v>
      </c>
      <c r="U71" s="56">
        <f t="shared" si="4"/>
        <v>5.1305970149253734E-2</v>
      </c>
      <c r="V71" s="56">
        <f t="shared" si="5"/>
        <v>4.9171706547462529E-2</v>
      </c>
      <c r="W71" s="74"/>
      <c r="X71" s="74"/>
    </row>
    <row r="72" spans="1:24" s="12" customFormat="1" ht="15" x14ac:dyDescent="0.25">
      <c r="A72" s="12" t="str">
        <f t="shared" si="3"/>
        <v>13_2275050011</v>
      </c>
      <c r="B72" s="32" t="s">
        <v>117</v>
      </c>
      <c r="C72" s="33" t="s">
        <v>39</v>
      </c>
      <c r="D72" s="14" t="s">
        <v>1</v>
      </c>
      <c r="E72" s="14" t="s">
        <v>8</v>
      </c>
      <c r="F72" s="14" t="s">
        <v>11</v>
      </c>
      <c r="G72" s="14" t="s">
        <v>138</v>
      </c>
      <c r="H72" s="34" t="s">
        <v>139</v>
      </c>
      <c r="I72" s="16" t="s">
        <v>140</v>
      </c>
      <c r="J72" s="12" t="s">
        <v>0</v>
      </c>
      <c r="K72" s="25" t="s">
        <v>128</v>
      </c>
      <c r="L72" s="27">
        <v>0.88144863843416676</v>
      </c>
      <c r="M72" s="27">
        <v>0.88510278862513325</v>
      </c>
      <c r="N72" s="27">
        <v>0.88880702205540651</v>
      </c>
      <c r="O72" s="27">
        <v>0.89257000697794364</v>
      </c>
      <c r="P72" s="27">
        <v>0.89638740926626614</v>
      </c>
      <c r="Q72" s="27">
        <v>0.90026163676841753</v>
      </c>
      <c r="R72" s="27">
        <v>0.90419461576283278</v>
      </c>
      <c r="S72" s="27">
        <v>0.90818586467990314</v>
      </c>
      <c r="T72" s="27">
        <v>0.91223730979806339</v>
      </c>
      <c r="U72" s="56">
        <f t="shared" si="4"/>
        <v>0.89202370086279448</v>
      </c>
      <c r="V72" s="56">
        <f t="shared" si="5"/>
        <v>0.91311745820169576</v>
      </c>
      <c r="W72" s="75">
        <v>1.0109381878811154</v>
      </c>
      <c r="X72" s="75">
        <v>1.0211176575277026</v>
      </c>
    </row>
    <row r="73" spans="1:24" s="12" customFormat="1" x14ac:dyDescent="0.2">
      <c r="A73" s="12" t="str">
        <f t="shared" si="3"/>
        <v>13021_2275050011</v>
      </c>
      <c r="B73" s="35" t="s">
        <v>129</v>
      </c>
      <c r="C73" s="36" t="s">
        <v>39</v>
      </c>
      <c r="D73" s="14" t="s">
        <v>1</v>
      </c>
      <c r="E73" s="14" t="s">
        <v>8</v>
      </c>
      <c r="F73" s="14" t="s">
        <v>11</v>
      </c>
      <c r="G73" s="14" t="s">
        <v>138</v>
      </c>
      <c r="H73" s="34" t="s">
        <v>139</v>
      </c>
      <c r="I73" s="16" t="s">
        <v>140</v>
      </c>
      <c r="J73" s="12" t="s">
        <v>0</v>
      </c>
      <c r="K73" s="12" t="s">
        <v>94</v>
      </c>
      <c r="L73" s="29">
        <v>0.68089852666528328</v>
      </c>
      <c r="M73" s="29">
        <v>0.68997717368748701</v>
      </c>
      <c r="N73" s="29">
        <v>0.69905582070969086</v>
      </c>
      <c r="O73" s="29">
        <v>0.70839385764681473</v>
      </c>
      <c r="P73" s="29">
        <v>0.71778377256692261</v>
      </c>
      <c r="Q73" s="29">
        <v>0.72722556547001449</v>
      </c>
      <c r="R73" s="29">
        <v>0.7368229923220585</v>
      </c>
      <c r="S73" s="29">
        <v>0.74652417514007052</v>
      </c>
      <c r="T73" s="29">
        <v>0.75632911392405067</v>
      </c>
      <c r="U73" s="56">
        <f t="shared" si="4"/>
        <v>0.70334228252656628</v>
      </c>
      <c r="V73" s="56">
        <f t="shared" si="5"/>
        <v>0.75782358444390752</v>
      </c>
      <c r="W73" s="74"/>
      <c r="X73" s="74"/>
    </row>
    <row r="74" spans="1:24" s="12" customFormat="1" x14ac:dyDescent="0.2">
      <c r="A74" s="12" t="str">
        <f t="shared" si="3"/>
        <v>13051_2275050011</v>
      </c>
      <c r="B74" s="35" t="s">
        <v>130</v>
      </c>
      <c r="C74" s="36" t="s">
        <v>39</v>
      </c>
      <c r="D74" s="14" t="s">
        <v>1</v>
      </c>
      <c r="E74" s="14" t="s">
        <v>8</v>
      </c>
      <c r="F74" s="14" t="s">
        <v>11</v>
      </c>
      <c r="G74" s="14" t="s">
        <v>138</v>
      </c>
      <c r="H74" s="34" t="s">
        <v>139</v>
      </c>
      <c r="I74" s="16" t="s">
        <v>140</v>
      </c>
      <c r="J74" s="12" t="s">
        <v>0</v>
      </c>
      <c r="K74" s="12" t="s">
        <v>94</v>
      </c>
      <c r="L74" s="29">
        <v>1.0707412619328338</v>
      </c>
      <c r="M74" s="29">
        <v>1.0866770623359829</v>
      </c>
      <c r="N74" s="29">
        <v>1.1028220438900087</v>
      </c>
      <c r="O74" s="29">
        <v>1.1192332559996958</v>
      </c>
      <c r="P74" s="29">
        <v>1.1359297151333054</v>
      </c>
      <c r="Q74" s="29">
        <v>1.1528924048225764</v>
      </c>
      <c r="R74" s="29">
        <v>1.170102308599247</v>
      </c>
      <c r="S74" s="29">
        <v>1.1875974593998402</v>
      </c>
      <c r="T74" s="29">
        <v>1.2053588407560947</v>
      </c>
      <c r="U74" s="56">
        <f t="shared" si="4"/>
        <v>1.0632199101174515</v>
      </c>
      <c r="V74" s="56">
        <f t="shared" si="5"/>
        <v>1.1746351901414762</v>
      </c>
      <c r="W74" s="74"/>
      <c r="X74" s="74"/>
    </row>
    <row r="75" spans="1:24" s="12" customFormat="1" x14ac:dyDescent="0.2">
      <c r="A75" s="12" t="str">
        <f t="shared" si="3"/>
        <v>13053_2275050011</v>
      </c>
      <c r="B75" s="35" t="s">
        <v>131</v>
      </c>
      <c r="C75" s="36" t="s">
        <v>39</v>
      </c>
      <c r="D75" s="14" t="s">
        <v>1</v>
      </c>
      <c r="E75" s="14" t="s">
        <v>8</v>
      </c>
      <c r="F75" s="14" t="s">
        <v>11</v>
      </c>
      <c r="G75" s="14" t="s">
        <v>138</v>
      </c>
      <c r="H75" s="34" t="s">
        <v>139</v>
      </c>
      <c r="I75" s="16" t="s">
        <v>140</v>
      </c>
      <c r="J75" s="12" t="s">
        <v>0</v>
      </c>
      <c r="K75" s="12" t="s">
        <v>94</v>
      </c>
      <c r="L75" s="29">
        <v>0.75048347200359788</v>
      </c>
      <c r="M75" s="29">
        <v>0.76449291657297058</v>
      </c>
      <c r="N75" s="29">
        <v>0.77877220598156061</v>
      </c>
      <c r="O75" s="29">
        <v>0.79329885315943327</v>
      </c>
      <c r="P75" s="29">
        <v>0.80811783224645828</v>
      </c>
      <c r="Q75" s="29">
        <v>0.82318416910276593</v>
      </c>
      <c r="R75" s="29">
        <v>0.83854283786822581</v>
      </c>
      <c r="S75" s="29">
        <v>0.85421632561277261</v>
      </c>
      <c r="T75" s="29">
        <v>0.87013717112660216</v>
      </c>
      <c r="U75" s="56">
        <f t="shared" si="4"/>
        <v>0.76968847150856534</v>
      </c>
      <c r="V75" s="56">
        <f t="shared" si="5"/>
        <v>0.86160502837198316</v>
      </c>
      <c r="W75" s="74"/>
      <c r="X75" s="74"/>
    </row>
    <row r="76" spans="1:24" s="12" customFormat="1" x14ac:dyDescent="0.2">
      <c r="A76" s="12" t="str">
        <f t="shared" si="3"/>
        <v>13073_2275050011</v>
      </c>
      <c r="B76" s="35" t="s">
        <v>132</v>
      </c>
      <c r="C76" s="36" t="s">
        <v>39</v>
      </c>
      <c r="D76" s="14" t="s">
        <v>1</v>
      </c>
      <c r="E76" s="14" t="s">
        <v>8</v>
      </c>
      <c r="F76" s="14" t="s">
        <v>11</v>
      </c>
      <c r="G76" s="14" t="s">
        <v>138</v>
      </c>
      <c r="H76" s="34" t="s">
        <v>139</v>
      </c>
      <c r="I76" s="16" t="s">
        <v>140</v>
      </c>
      <c r="J76" s="12" t="s">
        <v>0</v>
      </c>
      <c r="K76" s="12" t="s">
        <v>94</v>
      </c>
      <c r="L76" s="29">
        <v>0.97864677128891175</v>
      </c>
      <c r="M76" s="29">
        <v>0.98913043478260865</v>
      </c>
      <c r="N76" s="29">
        <v>0.99967841523025469</v>
      </c>
      <c r="O76" s="29">
        <v>1.0103550295857988</v>
      </c>
      <c r="P76" s="29">
        <v>1.0210959608952921</v>
      </c>
      <c r="Q76" s="29">
        <v>1.0319012091587343</v>
      </c>
      <c r="R76" s="29">
        <v>1.0429637252379726</v>
      </c>
      <c r="S76" s="29">
        <v>1.0541548752251093</v>
      </c>
      <c r="T76" s="29">
        <v>1.0655389760740932</v>
      </c>
      <c r="U76" s="56">
        <f t="shared" si="4"/>
        <v>0.98074096991259962</v>
      </c>
      <c r="V76" s="56">
        <f t="shared" si="5"/>
        <v>1.0508074431093912</v>
      </c>
      <c r="W76" s="74"/>
      <c r="X76" s="74"/>
    </row>
    <row r="77" spans="1:24" s="12" customFormat="1" x14ac:dyDescent="0.2">
      <c r="A77" s="12" t="str">
        <f t="shared" si="3"/>
        <v>13095_2275050011</v>
      </c>
      <c r="B77" s="35" t="s">
        <v>133</v>
      </c>
      <c r="C77" s="36" t="s">
        <v>39</v>
      </c>
      <c r="D77" s="14" t="s">
        <v>1</v>
      </c>
      <c r="E77" s="14" t="s">
        <v>8</v>
      </c>
      <c r="F77" s="14" t="s">
        <v>11</v>
      </c>
      <c r="G77" s="14" t="s">
        <v>138</v>
      </c>
      <c r="H77" s="34" t="s">
        <v>139</v>
      </c>
      <c r="I77" s="16" t="s">
        <v>140</v>
      </c>
      <c r="J77" s="12" t="s">
        <v>0</v>
      </c>
      <c r="K77" s="12" t="s">
        <v>94</v>
      </c>
      <c r="L77" s="29">
        <v>0.99070113446159569</v>
      </c>
      <c r="M77" s="29">
        <v>1.0096243258322484</v>
      </c>
      <c r="N77" s="29">
        <v>1.0288729774967453</v>
      </c>
      <c r="O77" s="29">
        <v>1.0484935837827785</v>
      </c>
      <c r="P77" s="29">
        <v>1.0684396503626556</v>
      </c>
      <c r="Q77" s="29">
        <v>1.0888041658917611</v>
      </c>
      <c r="R77" s="29">
        <v>1.1094941417147108</v>
      </c>
      <c r="S77" s="29">
        <v>1.1306025664868886</v>
      </c>
      <c r="T77" s="29">
        <v>1.1521759345359865</v>
      </c>
      <c r="U77" s="56">
        <f t="shared" si="4"/>
        <v>0.99162323157110943</v>
      </c>
      <c r="V77" s="56">
        <f t="shared" si="5"/>
        <v>1.1219829282525209</v>
      </c>
      <c r="W77" s="74"/>
      <c r="X77" s="74"/>
    </row>
    <row r="78" spans="1:24" s="12" customFormat="1" x14ac:dyDescent="0.2">
      <c r="A78" s="12" t="str">
        <f t="shared" si="3"/>
        <v>13121_2275050011</v>
      </c>
      <c r="B78" s="35" t="s">
        <v>72</v>
      </c>
      <c r="C78" s="36" t="s">
        <v>39</v>
      </c>
      <c r="D78" s="14" t="s">
        <v>1</v>
      </c>
      <c r="E78" s="14" t="s">
        <v>8</v>
      </c>
      <c r="F78" s="14" t="s">
        <v>11</v>
      </c>
      <c r="G78" s="14" t="s">
        <v>138</v>
      </c>
      <c r="H78" s="34" t="s">
        <v>139</v>
      </c>
      <c r="I78" s="16" t="s">
        <v>140</v>
      </c>
      <c r="J78" s="12" t="s">
        <v>0</v>
      </c>
      <c r="K78" s="12" t="s">
        <v>94</v>
      </c>
      <c r="L78" s="29">
        <v>0.66400910101851374</v>
      </c>
      <c r="M78" s="29">
        <v>0.67335672177218608</v>
      </c>
      <c r="N78" s="29">
        <v>0.68283462295448094</v>
      </c>
      <c r="O78" s="29">
        <v>0.69245908961897629</v>
      </c>
      <c r="P78" s="29">
        <v>0.70222081602077047</v>
      </c>
      <c r="Q78" s="29">
        <v>0.71212212859608881</v>
      </c>
      <c r="R78" s="29">
        <v>0.72217000665360764</v>
      </c>
      <c r="S78" s="29">
        <v>0.7323667766295523</v>
      </c>
      <c r="T78" s="29">
        <v>0.74271941783259898</v>
      </c>
      <c r="U78" s="56">
        <f t="shared" si="4"/>
        <v>0.68709486309210133</v>
      </c>
      <c r="V78" s="56">
        <f t="shared" si="5"/>
        <v>0.74408094018665027</v>
      </c>
      <c r="W78" s="74"/>
      <c r="X78" s="74"/>
    </row>
    <row r="79" spans="1:24" s="12" customFormat="1" x14ac:dyDescent="0.2">
      <c r="A79" s="12" t="str">
        <f t="shared" si="3"/>
        <v>13135_2275050011</v>
      </c>
      <c r="B79" s="35" t="s">
        <v>74</v>
      </c>
      <c r="C79" s="36" t="s">
        <v>39</v>
      </c>
      <c r="D79" s="14" t="s">
        <v>1</v>
      </c>
      <c r="E79" s="14" t="s">
        <v>8</v>
      </c>
      <c r="F79" s="14" t="s">
        <v>11</v>
      </c>
      <c r="G79" s="14" t="s">
        <v>138</v>
      </c>
      <c r="H79" s="34" t="s">
        <v>139</v>
      </c>
      <c r="I79" s="16" t="s">
        <v>140</v>
      </c>
      <c r="J79" s="12" t="s">
        <v>0</v>
      </c>
      <c r="K79" s="12" t="s">
        <v>94</v>
      </c>
      <c r="L79" s="29">
        <v>0.7423221982758621</v>
      </c>
      <c r="M79" s="29">
        <v>0.74897139498432597</v>
      </c>
      <c r="N79" s="29">
        <v>0.75569406347962387</v>
      </c>
      <c r="O79" s="29">
        <v>0.76249020376175547</v>
      </c>
      <c r="P79" s="29">
        <v>0.76932307993730409</v>
      </c>
      <c r="Q79" s="29">
        <v>0.77625391849529779</v>
      </c>
      <c r="R79" s="29">
        <v>0.78325822884012541</v>
      </c>
      <c r="S79" s="29">
        <v>0.79029927507836994</v>
      </c>
      <c r="T79" s="29">
        <v>0.79740154780564265</v>
      </c>
      <c r="U79" s="56">
        <f t="shared" si="4"/>
        <v>0.76195611597328805</v>
      </c>
      <c r="V79" s="56">
        <f t="shared" si="5"/>
        <v>0.80016963701616806</v>
      </c>
      <c r="W79" s="74"/>
      <c r="X79" s="74"/>
    </row>
    <row r="80" spans="1:24" s="12" customFormat="1" x14ac:dyDescent="0.2">
      <c r="A80" s="12" t="str">
        <f t="shared" si="3"/>
        <v>13157_2275050011</v>
      </c>
      <c r="B80" s="35" t="s">
        <v>134</v>
      </c>
      <c r="C80" s="36" t="s">
        <v>39</v>
      </c>
      <c r="D80" s="14" t="s">
        <v>1</v>
      </c>
      <c r="E80" s="14" t="s">
        <v>8</v>
      </c>
      <c r="F80" s="14" t="s">
        <v>11</v>
      </c>
      <c r="G80" s="14" t="s">
        <v>138</v>
      </c>
      <c r="H80" s="34" t="s">
        <v>139</v>
      </c>
      <c r="I80" s="16" t="s">
        <v>140</v>
      </c>
      <c r="J80" s="12" t="s">
        <v>0</v>
      </c>
      <c r="K80" s="12" t="s">
        <v>94</v>
      </c>
      <c r="L80" s="29">
        <v>0.70460592809554257</v>
      </c>
      <c r="M80" s="29">
        <v>0.71551741919514866</v>
      </c>
      <c r="N80" s="29">
        <v>0.72657329675542992</v>
      </c>
      <c r="O80" s="29">
        <v>0.73781481405086524</v>
      </c>
      <c r="P80" s="29">
        <v>0.74922134444421529</v>
      </c>
      <c r="Q80" s="29">
        <v>0.76083414120995851</v>
      </c>
      <c r="R80" s="29">
        <v>0.77259132443637712</v>
      </c>
      <c r="S80" s="29">
        <v>0.78453414739794969</v>
      </c>
      <c r="T80" s="29">
        <v>0.79666261009467632</v>
      </c>
      <c r="U80" s="56">
        <f t="shared" si="4"/>
        <v>0.72605310644882237</v>
      </c>
      <c r="V80" s="56">
        <f t="shared" si="5"/>
        <v>0.79460534255177695</v>
      </c>
      <c r="W80" s="74"/>
      <c r="X80" s="74"/>
    </row>
    <row r="81" spans="1:24" s="12" customFormat="1" x14ac:dyDescent="0.2">
      <c r="A81" s="12" t="str">
        <f t="shared" si="3"/>
        <v>13185_2275050011</v>
      </c>
      <c r="B81" s="35" t="s">
        <v>135</v>
      </c>
      <c r="C81" s="36" t="s">
        <v>39</v>
      </c>
      <c r="D81" s="14" t="s">
        <v>1</v>
      </c>
      <c r="E81" s="14" t="s">
        <v>8</v>
      </c>
      <c r="F81" s="14" t="s">
        <v>11</v>
      </c>
      <c r="G81" s="14" t="s">
        <v>138</v>
      </c>
      <c r="H81" s="34" t="s">
        <v>139</v>
      </c>
      <c r="I81" s="16" t="s">
        <v>140</v>
      </c>
      <c r="J81" s="12" t="s">
        <v>0</v>
      </c>
      <c r="K81" s="12" t="s">
        <v>94</v>
      </c>
      <c r="L81" s="29">
        <v>0.58440537048480423</v>
      </c>
      <c r="M81" s="29">
        <v>0.59260715690129773</v>
      </c>
      <c r="N81" s="29">
        <v>0.60092129655637327</v>
      </c>
      <c r="O81" s="29">
        <v>0.60934778945003087</v>
      </c>
      <c r="P81" s="29">
        <v>0.61794281220156166</v>
      </c>
      <c r="Q81" s="29">
        <v>0.62665018819167462</v>
      </c>
      <c r="R81" s="29">
        <v>0.63552609403966065</v>
      </c>
      <c r="S81" s="29">
        <v>0.64448626481658333</v>
      </c>
      <c r="T81" s="29">
        <v>0.65355878883208807</v>
      </c>
      <c r="U81" s="56">
        <f t="shared" si="4"/>
        <v>0.60974609054462758</v>
      </c>
      <c r="V81" s="56">
        <f t="shared" si="5"/>
        <v>0.65825200775595405</v>
      </c>
      <c r="W81" s="74"/>
      <c r="X81" s="74"/>
    </row>
    <row r="82" spans="1:24" s="12" customFormat="1" ht="15" x14ac:dyDescent="0.25">
      <c r="A82" s="12" t="str">
        <f t="shared" si="3"/>
        <v>13_2275050012</v>
      </c>
      <c r="B82" s="32" t="s">
        <v>117</v>
      </c>
      <c r="C82" s="33" t="s">
        <v>40</v>
      </c>
      <c r="D82" s="14" t="s">
        <v>1</v>
      </c>
      <c r="E82" s="14" t="s">
        <v>8</v>
      </c>
      <c r="F82" s="14" t="s">
        <v>11</v>
      </c>
      <c r="G82" s="14" t="s">
        <v>141</v>
      </c>
      <c r="H82" s="34" t="s">
        <v>139</v>
      </c>
      <c r="I82" s="16" t="s">
        <v>140</v>
      </c>
      <c r="J82" s="12" t="s">
        <v>0</v>
      </c>
      <c r="K82" s="25" t="s">
        <v>128</v>
      </c>
      <c r="L82" s="27">
        <v>0.88144863843416676</v>
      </c>
      <c r="M82" s="27">
        <v>0.88510278862513325</v>
      </c>
      <c r="N82" s="27">
        <v>0.88880702205540651</v>
      </c>
      <c r="O82" s="27">
        <v>0.89257000697794364</v>
      </c>
      <c r="P82" s="27">
        <v>0.89638740926626614</v>
      </c>
      <c r="Q82" s="27">
        <v>0.90026163676841753</v>
      </c>
      <c r="R82" s="27">
        <v>0.90419461576283278</v>
      </c>
      <c r="S82" s="27">
        <v>0.90818586467990314</v>
      </c>
      <c r="T82" s="27">
        <v>0.91223730979806339</v>
      </c>
      <c r="U82" s="56">
        <f t="shared" si="4"/>
        <v>0.89202370086279448</v>
      </c>
      <c r="V82" s="56">
        <f t="shared" si="5"/>
        <v>0.91311745820169576</v>
      </c>
      <c r="W82" s="75">
        <v>1.0109381878811154</v>
      </c>
      <c r="X82" s="75">
        <v>1.0211176575277026</v>
      </c>
    </row>
    <row r="83" spans="1:24" s="12" customFormat="1" x14ac:dyDescent="0.2">
      <c r="A83" s="12" t="str">
        <f t="shared" si="3"/>
        <v>13021_2275050012</v>
      </c>
      <c r="B83" s="35" t="s">
        <v>129</v>
      </c>
      <c r="C83" s="36" t="s">
        <v>40</v>
      </c>
      <c r="D83" s="14" t="s">
        <v>1</v>
      </c>
      <c r="E83" s="14" t="s">
        <v>8</v>
      </c>
      <c r="F83" s="14" t="s">
        <v>11</v>
      </c>
      <c r="G83" s="14" t="s">
        <v>141</v>
      </c>
      <c r="H83" s="34" t="s">
        <v>139</v>
      </c>
      <c r="I83" s="16" t="s">
        <v>140</v>
      </c>
      <c r="J83" s="12" t="s">
        <v>0</v>
      </c>
      <c r="K83" s="12" t="s">
        <v>94</v>
      </c>
      <c r="L83" s="29">
        <v>0.68089852666528328</v>
      </c>
      <c r="M83" s="29">
        <v>0.68997717368748701</v>
      </c>
      <c r="N83" s="29">
        <v>0.69905582070969086</v>
      </c>
      <c r="O83" s="29">
        <v>0.70839385764681473</v>
      </c>
      <c r="P83" s="29">
        <v>0.71778377256692261</v>
      </c>
      <c r="Q83" s="29">
        <v>0.72722556547001449</v>
      </c>
      <c r="R83" s="29">
        <v>0.7368229923220585</v>
      </c>
      <c r="S83" s="29">
        <v>0.74652417514007052</v>
      </c>
      <c r="T83" s="29">
        <v>0.75632911392405067</v>
      </c>
      <c r="U83" s="56">
        <f t="shared" si="4"/>
        <v>0.70334228252656628</v>
      </c>
      <c r="V83" s="56">
        <f t="shared" si="5"/>
        <v>0.75782358444390752</v>
      </c>
      <c r="W83" s="74"/>
      <c r="X83" s="74"/>
    </row>
    <row r="84" spans="1:24" s="12" customFormat="1" x14ac:dyDescent="0.2">
      <c r="A84" s="12" t="str">
        <f t="shared" si="3"/>
        <v>13051_2275050012</v>
      </c>
      <c r="B84" s="35" t="s">
        <v>130</v>
      </c>
      <c r="C84" s="36" t="s">
        <v>40</v>
      </c>
      <c r="D84" s="14" t="s">
        <v>1</v>
      </c>
      <c r="E84" s="14" t="s">
        <v>8</v>
      </c>
      <c r="F84" s="14" t="s">
        <v>11</v>
      </c>
      <c r="G84" s="14" t="s">
        <v>141</v>
      </c>
      <c r="H84" s="34" t="s">
        <v>139</v>
      </c>
      <c r="I84" s="16" t="s">
        <v>140</v>
      </c>
      <c r="J84" s="12" t="s">
        <v>0</v>
      </c>
      <c r="K84" s="12" t="s">
        <v>94</v>
      </c>
      <c r="L84" s="29">
        <v>1.0707412619328338</v>
      </c>
      <c r="M84" s="29">
        <v>1.0866770623359829</v>
      </c>
      <c r="N84" s="29">
        <v>1.1028220438900087</v>
      </c>
      <c r="O84" s="29">
        <v>1.1192332559996958</v>
      </c>
      <c r="P84" s="29">
        <v>1.1359297151333054</v>
      </c>
      <c r="Q84" s="29">
        <v>1.1528924048225764</v>
      </c>
      <c r="R84" s="29">
        <v>1.170102308599247</v>
      </c>
      <c r="S84" s="29">
        <v>1.1875974593998402</v>
      </c>
      <c r="T84" s="29">
        <v>1.2053588407560947</v>
      </c>
      <c r="U84" s="56">
        <f t="shared" si="4"/>
        <v>1.0632199101174515</v>
      </c>
      <c r="V84" s="56">
        <f t="shared" si="5"/>
        <v>1.1746351901414762</v>
      </c>
      <c r="W84" s="74"/>
      <c r="X84" s="74"/>
    </row>
    <row r="85" spans="1:24" s="12" customFormat="1" x14ac:dyDescent="0.2">
      <c r="A85" s="12" t="str">
        <f t="shared" si="3"/>
        <v>13053_2275050012</v>
      </c>
      <c r="B85" s="35" t="s">
        <v>131</v>
      </c>
      <c r="C85" s="36" t="s">
        <v>40</v>
      </c>
      <c r="D85" s="14" t="s">
        <v>1</v>
      </c>
      <c r="E85" s="14" t="s">
        <v>8</v>
      </c>
      <c r="F85" s="14" t="s">
        <v>11</v>
      </c>
      <c r="G85" s="14" t="s">
        <v>141</v>
      </c>
      <c r="H85" s="34" t="s">
        <v>139</v>
      </c>
      <c r="I85" s="16" t="s">
        <v>140</v>
      </c>
      <c r="J85" s="12" t="s">
        <v>0</v>
      </c>
      <c r="K85" s="12" t="s">
        <v>94</v>
      </c>
      <c r="L85" s="29">
        <v>0.75048347200359788</v>
      </c>
      <c r="M85" s="29">
        <v>0.76449291657297058</v>
      </c>
      <c r="N85" s="29">
        <v>0.77877220598156061</v>
      </c>
      <c r="O85" s="29">
        <v>0.79329885315943327</v>
      </c>
      <c r="P85" s="29">
        <v>0.80811783224645828</v>
      </c>
      <c r="Q85" s="29">
        <v>0.82318416910276593</v>
      </c>
      <c r="R85" s="29">
        <v>0.83854283786822581</v>
      </c>
      <c r="S85" s="29">
        <v>0.85421632561277261</v>
      </c>
      <c r="T85" s="29">
        <v>0.87013717112660216</v>
      </c>
      <c r="U85" s="56">
        <f t="shared" si="4"/>
        <v>0.76968847150856534</v>
      </c>
      <c r="V85" s="56">
        <f t="shared" si="5"/>
        <v>0.86160502837198316</v>
      </c>
      <c r="W85" s="74"/>
      <c r="X85" s="74"/>
    </row>
    <row r="86" spans="1:24" s="12" customFormat="1" x14ac:dyDescent="0.2">
      <c r="A86" s="12" t="str">
        <f t="shared" si="3"/>
        <v>13073_2275050012</v>
      </c>
      <c r="B86" s="35" t="s">
        <v>132</v>
      </c>
      <c r="C86" s="36" t="s">
        <v>40</v>
      </c>
      <c r="D86" s="14" t="s">
        <v>1</v>
      </c>
      <c r="E86" s="14" t="s">
        <v>8</v>
      </c>
      <c r="F86" s="14" t="s">
        <v>11</v>
      </c>
      <c r="G86" s="14" t="s">
        <v>141</v>
      </c>
      <c r="H86" s="34" t="s">
        <v>139</v>
      </c>
      <c r="I86" s="16" t="s">
        <v>140</v>
      </c>
      <c r="J86" s="12" t="s">
        <v>0</v>
      </c>
      <c r="K86" s="12" t="s">
        <v>94</v>
      </c>
      <c r="L86" s="29">
        <v>0.97864677128891175</v>
      </c>
      <c r="M86" s="29">
        <v>0.98913043478260865</v>
      </c>
      <c r="N86" s="29">
        <v>0.99967841523025469</v>
      </c>
      <c r="O86" s="29">
        <v>1.0103550295857988</v>
      </c>
      <c r="P86" s="29">
        <v>1.0210959608952921</v>
      </c>
      <c r="Q86" s="29">
        <v>1.0319012091587343</v>
      </c>
      <c r="R86" s="29">
        <v>1.0429637252379726</v>
      </c>
      <c r="S86" s="29">
        <v>1.0541548752251093</v>
      </c>
      <c r="T86" s="29">
        <v>1.0655389760740932</v>
      </c>
      <c r="U86" s="56">
        <f t="shared" si="4"/>
        <v>0.98074096991259962</v>
      </c>
      <c r="V86" s="56">
        <f t="shared" si="5"/>
        <v>1.0508074431093912</v>
      </c>
      <c r="W86" s="74"/>
      <c r="X86" s="74"/>
    </row>
    <row r="87" spans="1:24" s="12" customFormat="1" x14ac:dyDescent="0.2">
      <c r="A87" s="12" t="str">
        <f t="shared" si="3"/>
        <v>13095_2275050012</v>
      </c>
      <c r="B87" s="35" t="s">
        <v>133</v>
      </c>
      <c r="C87" s="36" t="s">
        <v>40</v>
      </c>
      <c r="D87" s="14" t="s">
        <v>1</v>
      </c>
      <c r="E87" s="14" t="s">
        <v>8</v>
      </c>
      <c r="F87" s="14" t="s">
        <v>11</v>
      </c>
      <c r="G87" s="14" t="s">
        <v>141</v>
      </c>
      <c r="H87" s="34" t="s">
        <v>139</v>
      </c>
      <c r="I87" s="16" t="s">
        <v>140</v>
      </c>
      <c r="J87" s="12" t="s">
        <v>0</v>
      </c>
      <c r="K87" s="12" t="s">
        <v>94</v>
      </c>
      <c r="L87" s="29">
        <v>0.99070113446159569</v>
      </c>
      <c r="M87" s="29">
        <v>1.0096243258322484</v>
      </c>
      <c r="N87" s="29">
        <v>1.0288729774967453</v>
      </c>
      <c r="O87" s="29">
        <v>1.0484935837827785</v>
      </c>
      <c r="P87" s="29">
        <v>1.0684396503626556</v>
      </c>
      <c r="Q87" s="29">
        <v>1.0888041658917611</v>
      </c>
      <c r="R87" s="29">
        <v>1.1094941417147108</v>
      </c>
      <c r="S87" s="29">
        <v>1.1306025664868886</v>
      </c>
      <c r="T87" s="29">
        <v>1.1521759345359865</v>
      </c>
      <c r="U87" s="56">
        <f t="shared" si="4"/>
        <v>0.99162323157110943</v>
      </c>
      <c r="V87" s="56">
        <f t="shared" si="5"/>
        <v>1.1219829282525209</v>
      </c>
      <c r="W87" s="74"/>
      <c r="X87" s="74"/>
    </row>
    <row r="88" spans="1:24" s="12" customFormat="1" x14ac:dyDescent="0.2">
      <c r="A88" s="12" t="str">
        <f t="shared" si="3"/>
        <v>13121_2275050012</v>
      </c>
      <c r="B88" s="35" t="s">
        <v>72</v>
      </c>
      <c r="C88" s="36" t="s">
        <v>40</v>
      </c>
      <c r="D88" s="14" t="s">
        <v>1</v>
      </c>
      <c r="E88" s="14" t="s">
        <v>8</v>
      </c>
      <c r="F88" s="14" t="s">
        <v>11</v>
      </c>
      <c r="G88" s="14" t="s">
        <v>141</v>
      </c>
      <c r="H88" s="34" t="s">
        <v>139</v>
      </c>
      <c r="I88" s="16" t="s">
        <v>140</v>
      </c>
      <c r="J88" s="12" t="s">
        <v>0</v>
      </c>
      <c r="K88" s="12" t="s">
        <v>94</v>
      </c>
      <c r="L88" s="29">
        <v>0.66400910101851374</v>
      </c>
      <c r="M88" s="29">
        <v>0.67335672177218608</v>
      </c>
      <c r="N88" s="29">
        <v>0.68283462295448094</v>
      </c>
      <c r="O88" s="29">
        <v>0.69245908961897629</v>
      </c>
      <c r="P88" s="29">
        <v>0.70222081602077047</v>
      </c>
      <c r="Q88" s="29">
        <v>0.71212212859608881</v>
      </c>
      <c r="R88" s="29">
        <v>0.72217000665360764</v>
      </c>
      <c r="S88" s="29">
        <v>0.7323667766295523</v>
      </c>
      <c r="T88" s="29">
        <v>0.74271941783259898</v>
      </c>
      <c r="U88" s="56">
        <f t="shared" si="4"/>
        <v>0.68709486309210133</v>
      </c>
      <c r="V88" s="56">
        <f t="shared" si="5"/>
        <v>0.74408094018665027</v>
      </c>
      <c r="W88" s="74"/>
      <c r="X88" s="74"/>
    </row>
    <row r="89" spans="1:24" s="12" customFormat="1" x14ac:dyDescent="0.2">
      <c r="A89" s="12" t="str">
        <f t="shared" si="3"/>
        <v>13135_2275050012</v>
      </c>
      <c r="B89" s="35" t="s">
        <v>74</v>
      </c>
      <c r="C89" s="36" t="s">
        <v>40</v>
      </c>
      <c r="D89" s="14" t="s">
        <v>1</v>
      </c>
      <c r="E89" s="14" t="s">
        <v>8</v>
      </c>
      <c r="F89" s="14" t="s">
        <v>11</v>
      </c>
      <c r="G89" s="14" t="s">
        <v>141</v>
      </c>
      <c r="H89" s="34" t="s">
        <v>139</v>
      </c>
      <c r="I89" s="16" t="s">
        <v>140</v>
      </c>
      <c r="J89" s="12" t="s">
        <v>0</v>
      </c>
      <c r="K89" s="12" t="s">
        <v>94</v>
      </c>
      <c r="L89" s="29">
        <v>0.7423221982758621</v>
      </c>
      <c r="M89" s="29">
        <v>0.74897139498432597</v>
      </c>
      <c r="N89" s="29">
        <v>0.75569406347962387</v>
      </c>
      <c r="O89" s="29">
        <v>0.76249020376175547</v>
      </c>
      <c r="P89" s="29">
        <v>0.76932307993730409</v>
      </c>
      <c r="Q89" s="29">
        <v>0.77625391849529779</v>
      </c>
      <c r="R89" s="29">
        <v>0.78325822884012541</v>
      </c>
      <c r="S89" s="29">
        <v>0.79029927507836994</v>
      </c>
      <c r="T89" s="29">
        <v>0.79740154780564265</v>
      </c>
      <c r="U89" s="56">
        <f t="shared" si="4"/>
        <v>0.76195611597328805</v>
      </c>
      <c r="V89" s="56">
        <f t="shared" si="5"/>
        <v>0.80016963701616806</v>
      </c>
      <c r="W89" s="74"/>
      <c r="X89" s="74"/>
    </row>
    <row r="90" spans="1:24" s="12" customFormat="1" x14ac:dyDescent="0.2">
      <c r="A90" s="12" t="str">
        <f t="shared" si="3"/>
        <v>13157_2275050012</v>
      </c>
      <c r="B90" s="35" t="s">
        <v>134</v>
      </c>
      <c r="C90" s="36" t="s">
        <v>40</v>
      </c>
      <c r="D90" s="14" t="s">
        <v>1</v>
      </c>
      <c r="E90" s="14" t="s">
        <v>8</v>
      </c>
      <c r="F90" s="14" t="s">
        <v>11</v>
      </c>
      <c r="G90" s="14" t="s">
        <v>141</v>
      </c>
      <c r="H90" s="34" t="s">
        <v>139</v>
      </c>
      <c r="I90" s="16" t="s">
        <v>140</v>
      </c>
      <c r="J90" s="12" t="s">
        <v>0</v>
      </c>
      <c r="K90" s="12" t="s">
        <v>94</v>
      </c>
      <c r="L90" s="29">
        <v>0.70460592809554257</v>
      </c>
      <c r="M90" s="29">
        <v>0.71551741919514866</v>
      </c>
      <c r="N90" s="29">
        <v>0.72657329675542992</v>
      </c>
      <c r="O90" s="29">
        <v>0.73781481405086524</v>
      </c>
      <c r="P90" s="29">
        <v>0.74922134444421529</v>
      </c>
      <c r="Q90" s="29">
        <v>0.76083414120995851</v>
      </c>
      <c r="R90" s="29">
        <v>0.77259132443637712</v>
      </c>
      <c r="S90" s="29">
        <v>0.78453414739794969</v>
      </c>
      <c r="T90" s="29">
        <v>0.79666261009467632</v>
      </c>
      <c r="U90" s="56">
        <f t="shared" si="4"/>
        <v>0.72605310644882237</v>
      </c>
      <c r="V90" s="56">
        <f t="shared" si="5"/>
        <v>0.79460534255177695</v>
      </c>
      <c r="W90" s="74"/>
      <c r="X90" s="74"/>
    </row>
    <row r="91" spans="1:24" s="12" customFormat="1" x14ac:dyDescent="0.2">
      <c r="A91" s="12" t="str">
        <f t="shared" si="3"/>
        <v>13185_2275050012</v>
      </c>
      <c r="B91" s="35" t="s">
        <v>135</v>
      </c>
      <c r="C91" s="36" t="s">
        <v>40</v>
      </c>
      <c r="D91" s="14" t="s">
        <v>1</v>
      </c>
      <c r="E91" s="14" t="s">
        <v>8</v>
      </c>
      <c r="F91" s="14" t="s">
        <v>11</v>
      </c>
      <c r="G91" s="14" t="s">
        <v>141</v>
      </c>
      <c r="H91" s="34" t="s">
        <v>139</v>
      </c>
      <c r="I91" s="16" t="s">
        <v>140</v>
      </c>
      <c r="J91" s="12" t="s">
        <v>0</v>
      </c>
      <c r="K91" s="12" t="s">
        <v>94</v>
      </c>
      <c r="L91" s="29">
        <v>0.58440537048480423</v>
      </c>
      <c r="M91" s="29">
        <v>0.59260715690129773</v>
      </c>
      <c r="N91" s="29">
        <v>0.60092129655637327</v>
      </c>
      <c r="O91" s="29">
        <v>0.60934778945003087</v>
      </c>
      <c r="P91" s="29">
        <v>0.61794281220156166</v>
      </c>
      <c r="Q91" s="29">
        <v>0.62665018819167462</v>
      </c>
      <c r="R91" s="29">
        <v>0.63552609403966065</v>
      </c>
      <c r="S91" s="29">
        <v>0.64448626481658333</v>
      </c>
      <c r="T91" s="29">
        <v>0.65355878883208807</v>
      </c>
      <c r="U91" s="56">
        <f t="shared" si="4"/>
        <v>0.60974609054462758</v>
      </c>
      <c r="V91" s="56">
        <f t="shared" si="5"/>
        <v>0.65825200775595405</v>
      </c>
      <c r="W91" s="74"/>
      <c r="X91" s="74"/>
    </row>
    <row r="92" spans="1:24" s="12" customFormat="1" ht="15" x14ac:dyDescent="0.25">
      <c r="A92" s="12" t="str">
        <f t="shared" si="3"/>
        <v>13_2275060011</v>
      </c>
      <c r="B92" s="32" t="s">
        <v>117</v>
      </c>
      <c r="C92" s="33" t="s">
        <v>41</v>
      </c>
      <c r="D92" s="14" t="s">
        <v>1</v>
      </c>
      <c r="E92" s="14" t="s">
        <v>8</v>
      </c>
      <c r="F92" s="14" t="s">
        <v>21</v>
      </c>
      <c r="G92" s="14" t="s">
        <v>138</v>
      </c>
      <c r="H92" s="34" t="s">
        <v>142</v>
      </c>
      <c r="I92" s="16" t="s">
        <v>143</v>
      </c>
      <c r="J92" s="12" t="s">
        <v>0</v>
      </c>
      <c r="K92" s="25" t="s">
        <v>128</v>
      </c>
      <c r="L92" s="27">
        <v>1.0774132990811185</v>
      </c>
      <c r="M92" s="27">
        <v>1.0979207149052026</v>
      </c>
      <c r="N92" s="27">
        <v>1.1188892182371089</v>
      </c>
      <c r="O92" s="27">
        <v>1.1403078308028411</v>
      </c>
      <c r="P92" s="27">
        <v>1.1621820417393978</v>
      </c>
      <c r="Q92" s="27">
        <v>1.1845392967317678</v>
      </c>
      <c r="R92" s="27">
        <v>1.2073741066429535</v>
      </c>
      <c r="S92" s="27">
        <v>1.2307139171579444</v>
      </c>
      <c r="T92" s="27">
        <v>1.2545587282767403</v>
      </c>
      <c r="U92" s="56">
        <f t="shared" si="4"/>
        <v>1.069136758715016</v>
      </c>
      <c r="V92" s="56">
        <f t="shared" si="5"/>
        <v>1.2142350393764754</v>
      </c>
      <c r="W92" s="75">
        <v>1.2482245519107202</v>
      </c>
      <c r="X92" s="75">
        <v>1.9497801826175178</v>
      </c>
    </row>
    <row r="93" spans="1:24" s="12" customFormat="1" x14ac:dyDescent="0.2">
      <c r="A93" s="12" t="str">
        <f t="shared" si="3"/>
        <v>13021_2275060011</v>
      </c>
      <c r="B93" s="35" t="s">
        <v>129</v>
      </c>
      <c r="C93" s="36" t="s">
        <v>41</v>
      </c>
      <c r="D93" s="14" t="s">
        <v>1</v>
      </c>
      <c r="E93" s="14" t="s">
        <v>8</v>
      </c>
      <c r="F93" s="14" t="s">
        <v>21</v>
      </c>
      <c r="G93" s="14" t="s">
        <v>138</v>
      </c>
      <c r="H93" s="34" t="s">
        <v>142</v>
      </c>
      <c r="I93" s="16" t="s">
        <v>143</v>
      </c>
      <c r="J93" s="12" t="s">
        <v>0</v>
      </c>
      <c r="K93" s="12" t="s">
        <v>94</v>
      </c>
      <c r="L93" s="29">
        <v>2.4646633277685033</v>
      </c>
      <c r="M93" s="29">
        <v>2.4874791318864773</v>
      </c>
      <c r="N93" s="29">
        <v>2.5125208681135227</v>
      </c>
      <c r="O93" s="29">
        <v>2.5375626043405677</v>
      </c>
      <c r="P93" s="29">
        <v>2.5626043405676127</v>
      </c>
      <c r="Q93" s="29">
        <v>2.5876460767946576</v>
      </c>
      <c r="R93" s="29">
        <v>2.6138007790762381</v>
      </c>
      <c r="S93" s="29">
        <v>2.6388425153032831</v>
      </c>
      <c r="T93" s="29">
        <v>2.6649972175848635</v>
      </c>
      <c r="U93" s="56">
        <f t="shared" si="4"/>
        <v>2.1497912823997671</v>
      </c>
      <c r="V93" s="56">
        <f t="shared" si="5"/>
        <v>2.4068191317847969</v>
      </c>
      <c r="W93" s="74"/>
      <c r="X93" s="74"/>
    </row>
    <row r="94" spans="1:24" s="12" customFormat="1" x14ac:dyDescent="0.2">
      <c r="A94" s="12" t="str">
        <f t="shared" si="3"/>
        <v>13051_2275060011</v>
      </c>
      <c r="B94" s="35" t="s">
        <v>130</v>
      </c>
      <c r="C94" s="36" t="s">
        <v>41</v>
      </c>
      <c r="D94" s="14" t="s">
        <v>1</v>
      </c>
      <c r="E94" s="14" t="s">
        <v>8</v>
      </c>
      <c r="F94" s="14" t="s">
        <v>21</v>
      </c>
      <c r="G94" s="14" t="s">
        <v>138</v>
      </c>
      <c r="H94" s="34" t="s">
        <v>142</v>
      </c>
      <c r="I94" s="16" t="s">
        <v>143</v>
      </c>
      <c r="J94" s="12" t="s">
        <v>0</v>
      </c>
      <c r="K94" s="12" t="s">
        <v>94</v>
      </c>
      <c r="L94" s="29">
        <v>1.1452798191068401</v>
      </c>
      <c r="M94" s="29">
        <v>1.1716062343535492</v>
      </c>
      <c r="N94" s="29">
        <v>1.1985786966001777</v>
      </c>
      <c r="O94" s="29">
        <v>1.2261164499717354</v>
      </c>
      <c r="P94" s="29">
        <v>1.2543406282807075</v>
      </c>
      <c r="Q94" s="29">
        <v>1.2832108535895987</v>
      </c>
      <c r="R94" s="29">
        <v>1.312727125898409</v>
      </c>
      <c r="S94" s="29">
        <v>1.3429298231446338</v>
      </c>
      <c r="T94" s="29">
        <v>1.3738593232657677</v>
      </c>
      <c r="U94" s="56">
        <f t="shared" si="4"/>
        <v>1.1288794784643672</v>
      </c>
      <c r="V94" s="56">
        <f t="shared" si="5"/>
        <v>1.3163754467247943</v>
      </c>
      <c r="W94" s="74"/>
      <c r="X94" s="74"/>
    </row>
    <row r="95" spans="1:24" s="12" customFormat="1" x14ac:dyDescent="0.2">
      <c r="A95" s="12" t="str">
        <f t="shared" si="3"/>
        <v>13053_2275060011</v>
      </c>
      <c r="B95" s="35" t="s">
        <v>131</v>
      </c>
      <c r="C95" s="36" t="s">
        <v>41</v>
      </c>
      <c r="D95" s="14" t="s">
        <v>1</v>
      </c>
      <c r="E95" s="14" t="s">
        <v>8</v>
      </c>
      <c r="F95" s="14" t="s">
        <v>21</v>
      </c>
      <c r="G95" s="14" t="s">
        <v>138</v>
      </c>
      <c r="H95" s="34" t="s">
        <v>142</v>
      </c>
      <c r="I95" s="16" t="s">
        <v>143</v>
      </c>
      <c r="J95" s="12" t="s">
        <v>0</v>
      </c>
      <c r="K95" s="12" t="s">
        <v>94</v>
      </c>
      <c r="L95" s="29">
        <v>3.4482071713147411</v>
      </c>
      <c r="M95" s="29">
        <v>3.4661354581673307</v>
      </c>
      <c r="N95" s="29">
        <v>3.4840637450199203</v>
      </c>
      <c r="O95" s="29">
        <v>3.50199203187251</v>
      </c>
      <c r="P95" s="29">
        <v>3.5199203187250996</v>
      </c>
      <c r="Q95" s="29">
        <v>3.5378486055776892</v>
      </c>
      <c r="R95" s="29">
        <v>3.549800796812749</v>
      </c>
      <c r="S95" s="29">
        <v>3.5677290836653386</v>
      </c>
      <c r="T95" s="29">
        <v>3.5856573705179282</v>
      </c>
      <c r="U95" s="56">
        <f t="shared" si="4"/>
        <v>2.7700432069131065</v>
      </c>
      <c r="V95" s="56">
        <f t="shared" si="5"/>
        <v>3.0995622518578849</v>
      </c>
      <c r="W95" s="74"/>
      <c r="X95" s="74"/>
    </row>
    <row r="96" spans="1:24" s="12" customFormat="1" x14ac:dyDescent="0.2">
      <c r="A96" s="12" t="str">
        <f t="shared" si="3"/>
        <v>13073_2275060011</v>
      </c>
      <c r="B96" s="35" t="s">
        <v>132</v>
      </c>
      <c r="C96" s="36" t="s">
        <v>41</v>
      </c>
      <c r="D96" s="14" t="s">
        <v>1</v>
      </c>
      <c r="E96" s="14" t="s">
        <v>8</v>
      </c>
      <c r="F96" s="14" t="s">
        <v>21</v>
      </c>
      <c r="G96" s="14" t="s">
        <v>138</v>
      </c>
      <c r="H96" s="34" t="s">
        <v>142</v>
      </c>
      <c r="I96" s="16" t="s">
        <v>143</v>
      </c>
      <c r="J96" s="12" t="s">
        <v>0</v>
      </c>
      <c r="K96" s="12" t="s">
        <v>94</v>
      </c>
      <c r="L96" s="29">
        <v>1.5874608967674662</v>
      </c>
      <c r="M96" s="29">
        <v>1.6071428571428572</v>
      </c>
      <c r="N96" s="29">
        <v>1.6272158498435871</v>
      </c>
      <c r="O96" s="29">
        <v>1.6472888425443171</v>
      </c>
      <c r="P96" s="29">
        <v>1.6677528675703859</v>
      </c>
      <c r="Q96" s="29">
        <v>1.6884775808133472</v>
      </c>
      <c r="R96" s="29">
        <v>1.7095933263816476</v>
      </c>
      <c r="S96" s="29">
        <v>1.7312304483837331</v>
      </c>
      <c r="T96" s="29">
        <v>1.7528675703858185</v>
      </c>
      <c r="U96" s="56">
        <f t="shared" si="4"/>
        <v>1.4993782855454467</v>
      </c>
      <c r="V96" s="56">
        <f t="shared" si="5"/>
        <v>1.6598350412396901</v>
      </c>
      <c r="W96" s="74"/>
      <c r="X96" s="74"/>
    </row>
    <row r="97" spans="1:24" s="12" customFormat="1" x14ac:dyDescent="0.2">
      <c r="A97" s="12" t="str">
        <f t="shared" si="3"/>
        <v>13095_2275060011</v>
      </c>
      <c r="B97" s="35" t="s">
        <v>133</v>
      </c>
      <c r="C97" s="36" t="s">
        <v>41</v>
      </c>
      <c r="D97" s="14" t="s">
        <v>1</v>
      </c>
      <c r="E97" s="14" t="s">
        <v>8</v>
      </c>
      <c r="F97" s="14" t="s">
        <v>21</v>
      </c>
      <c r="G97" s="14" t="s">
        <v>138</v>
      </c>
      <c r="H97" s="34" t="s">
        <v>142</v>
      </c>
      <c r="I97" s="16" t="s">
        <v>143</v>
      </c>
      <c r="J97" s="12" t="s">
        <v>0</v>
      </c>
      <c r="K97" s="12" t="s">
        <v>94</v>
      </c>
      <c r="L97" s="29">
        <v>0.6111947035811014</v>
      </c>
      <c r="M97" s="29">
        <v>0.61405356605476979</v>
      </c>
      <c r="N97" s="29">
        <v>0.61676196208245559</v>
      </c>
      <c r="O97" s="29">
        <v>0.61962082455612399</v>
      </c>
      <c r="P97" s="29">
        <v>0.62247968702979239</v>
      </c>
      <c r="Q97" s="29">
        <v>0.62533854950346068</v>
      </c>
      <c r="R97" s="29">
        <v>0.62819741197712908</v>
      </c>
      <c r="S97" s="29">
        <v>0.63120674089677997</v>
      </c>
      <c r="T97" s="29">
        <v>0.63421606981643097</v>
      </c>
      <c r="U97" s="56">
        <f t="shared" si="4"/>
        <v>0.63591959421378919</v>
      </c>
      <c r="V97" s="56">
        <f t="shared" si="5"/>
        <v>0.64520360803756405</v>
      </c>
      <c r="W97" s="74"/>
      <c r="X97" s="74"/>
    </row>
    <row r="98" spans="1:24" s="12" customFormat="1" x14ac:dyDescent="0.2">
      <c r="A98" s="12" t="str">
        <f t="shared" si="3"/>
        <v>13121_2275060011</v>
      </c>
      <c r="B98" s="35" t="s">
        <v>72</v>
      </c>
      <c r="C98" s="36" t="s">
        <v>41</v>
      </c>
      <c r="D98" s="14" t="s">
        <v>1</v>
      </c>
      <c r="E98" s="14" t="s">
        <v>8</v>
      </c>
      <c r="F98" s="14" t="s">
        <v>21</v>
      </c>
      <c r="G98" s="14" t="s">
        <v>138</v>
      </c>
      <c r="H98" s="34" t="s">
        <v>142</v>
      </c>
      <c r="I98" s="16" t="s">
        <v>143</v>
      </c>
      <c r="J98" s="12" t="s">
        <v>0</v>
      </c>
      <c r="K98" s="12" t="s">
        <v>94</v>
      </c>
      <c r="L98" s="29">
        <v>1.0628384393469836</v>
      </c>
      <c r="M98" s="29">
        <v>1.08463912074378</v>
      </c>
      <c r="N98" s="29">
        <v>1.1069183863345806</v>
      </c>
      <c r="O98" s="29">
        <v>1.1296862763472313</v>
      </c>
      <c r="P98" s="29">
        <v>1.1529561777521937</v>
      </c>
      <c r="Q98" s="29">
        <v>1.1767381307773144</v>
      </c>
      <c r="R98" s="29">
        <v>1.2010421756504395</v>
      </c>
      <c r="S98" s="29">
        <v>1.2258816993420305</v>
      </c>
      <c r="T98" s="29">
        <v>1.2512667420799335</v>
      </c>
      <c r="U98" s="56">
        <f t="shared" si="4"/>
        <v>1.0562014343697992</v>
      </c>
      <c r="V98" s="56">
        <f t="shared" si="5"/>
        <v>1.2098068042351953</v>
      </c>
      <c r="W98" s="74"/>
      <c r="X98" s="74"/>
    </row>
    <row r="99" spans="1:24" s="12" customFormat="1" x14ac:dyDescent="0.2">
      <c r="A99" s="12" t="str">
        <f t="shared" si="3"/>
        <v>13135_2275060011</v>
      </c>
      <c r="B99" s="35" t="s">
        <v>74</v>
      </c>
      <c r="C99" s="36" t="s">
        <v>41</v>
      </c>
      <c r="D99" s="14" t="s">
        <v>1</v>
      </c>
      <c r="E99" s="14" t="s">
        <v>8</v>
      </c>
      <c r="F99" s="14" t="s">
        <v>21</v>
      </c>
      <c r="G99" s="14" t="s">
        <v>138</v>
      </c>
      <c r="H99" s="34" t="s">
        <v>142</v>
      </c>
      <c r="I99" s="16" t="s">
        <v>143</v>
      </c>
      <c r="J99" s="12" t="s">
        <v>0</v>
      </c>
      <c r="K99" s="12" t="s">
        <v>94</v>
      </c>
      <c r="L99" s="29">
        <v>0.9631551634665283</v>
      </c>
      <c r="M99" s="29">
        <v>0.9631551634665283</v>
      </c>
      <c r="N99" s="29">
        <v>0.9631551634665283</v>
      </c>
      <c r="O99" s="29">
        <v>0.9631551634665283</v>
      </c>
      <c r="P99" s="29">
        <v>0.9631551634665283</v>
      </c>
      <c r="Q99" s="29">
        <v>0.9631551634665283</v>
      </c>
      <c r="R99" s="29">
        <v>0.9631551634665283</v>
      </c>
      <c r="S99" s="29">
        <v>0.9631551634665283</v>
      </c>
      <c r="T99" s="29">
        <v>0.9631551634665283</v>
      </c>
      <c r="U99" s="56">
        <f t="shared" si="4"/>
        <v>0.96671701651127662</v>
      </c>
      <c r="V99" s="56">
        <f t="shared" si="5"/>
        <v>0.96524718551150268</v>
      </c>
      <c r="W99" s="74"/>
      <c r="X99" s="74"/>
    </row>
    <row r="100" spans="1:24" s="12" customFormat="1" x14ac:dyDescent="0.2">
      <c r="A100" s="12" t="str">
        <f t="shared" si="3"/>
        <v>13157_2275060011</v>
      </c>
      <c r="B100" s="35" t="s">
        <v>134</v>
      </c>
      <c r="C100" s="36" t="s">
        <v>41</v>
      </c>
      <c r="D100" s="14" t="s">
        <v>1</v>
      </c>
      <c r="E100" s="14" t="s">
        <v>8</v>
      </c>
      <c r="F100" s="14" t="s">
        <v>21</v>
      </c>
      <c r="G100" s="14" t="s">
        <v>138</v>
      </c>
      <c r="H100" s="34" t="s">
        <v>142</v>
      </c>
      <c r="I100" s="16" t="s">
        <v>143</v>
      </c>
      <c r="J100" s="12" t="s">
        <v>0</v>
      </c>
      <c r="K100" s="12" t="s">
        <v>94</v>
      </c>
      <c r="L100" s="29">
        <v>2.3616279069767443</v>
      </c>
      <c r="M100" s="29">
        <v>2.3691860465116279</v>
      </c>
      <c r="N100" s="29">
        <v>2.3784883720930234</v>
      </c>
      <c r="O100" s="29">
        <v>2.3877906976744185</v>
      </c>
      <c r="P100" s="29">
        <v>2.3953488372093021</v>
      </c>
      <c r="Q100" s="29">
        <v>2.4046511627906977</v>
      </c>
      <c r="R100" s="29">
        <v>2.4139534883720932</v>
      </c>
      <c r="S100" s="29">
        <v>2.4232558139534883</v>
      </c>
      <c r="T100" s="29">
        <v>2.4325581395348839</v>
      </c>
      <c r="U100" s="56">
        <f t="shared" si="4"/>
        <v>2.0785999385937983</v>
      </c>
      <c r="V100" s="56">
        <f t="shared" si="5"/>
        <v>2.2360515021459229</v>
      </c>
      <c r="W100" s="74"/>
      <c r="X100" s="74"/>
    </row>
    <row r="101" spans="1:24" s="12" customFormat="1" x14ac:dyDescent="0.2">
      <c r="A101" s="12" t="str">
        <f t="shared" si="3"/>
        <v>13185_2275060011</v>
      </c>
      <c r="B101" s="35" t="s">
        <v>135</v>
      </c>
      <c r="C101" s="36" t="s">
        <v>41</v>
      </c>
      <c r="D101" s="14" t="s">
        <v>1</v>
      </c>
      <c r="E101" s="14" t="s">
        <v>8</v>
      </c>
      <c r="F101" s="14" t="s">
        <v>21</v>
      </c>
      <c r="G101" s="14" t="s">
        <v>138</v>
      </c>
      <c r="H101" s="34" t="s">
        <v>142</v>
      </c>
      <c r="I101" s="16" t="s">
        <v>143</v>
      </c>
      <c r="J101" s="12" t="s">
        <v>0</v>
      </c>
      <c r="K101" s="12" t="s">
        <v>94</v>
      </c>
      <c r="L101" s="29">
        <v>0.92104239595488135</v>
      </c>
      <c r="M101" s="29">
        <v>0.93154414624659665</v>
      </c>
      <c r="N101" s="29">
        <v>0.94204589653831194</v>
      </c>
      <c r="O101" s="29">
        <v>0.9533255542590432</v>
      </c>
      <c r="P101" s="29">
        <v>0.96421625826526647</v>
      </c>
      <c r="Q101" s="29">
        <v>0.97549591598599772</v>
      </c>
      <c r="R101" s="29">
        <v>0.98677557370672886</v>
      </c>
      <c r="S101" s="29">
        <v>0.99766627771295213</v>
      </c>
      <c r="T101" s="29">
        <v>1.0085569817191755</v>
      </c>
      <c r="U101" s="56">
        <f t="shared" si="4"/>
        <v>0.92837260359901208</v>
      </c>
      <c r="V101" s="56">
        <f t="shared" si="5"/>
        <v>0.99780325393011593</v>
      </c>
      <c r="W101" s="74"/>
      <c r="X101" s="74"/>
    </row>
    <row r="102" spans="1:24" s="12" customFormat="1" ht="15" x14ac:dyDescent="0.25">
      <c r="A102" s="12" t="str">
        <f t="shared" si="3"/>
        <v>13_2275060012</v>
      </c>
      <c r="B102" s="32" t="s">
        <v>117</v>
      </c>
      <c r="C102" s="33" t="s">
        <v>42</v>
      </c>
      <c r="D102" s="14" t="s">
        <v>1</v>
      </c>
      <c r="E102" s="14" t="s">
        <v>8</v>
      </c>
      <c r="F102" s="14" t="s">
        <v>21</v>
      </c>
      <c r="G102" s="14" t="s">
        <v>141</v>
      </c>
      <c r="H102" s="34" t="s">
        <v>142</v>
      </c>
      <c r="I102" s="16" t="s">
        <v>143</v>
      </c>
      <c r="J102" s="12" t="s">
        <v>0</v>
      </c>
      <c r="K102" s="25" t="s">
        <v>128</v>
      </c>
      <c r="L102" s="27">
        <v>1.0774132990811185</v>
      </c>
      <c r="M102" s="27">
        <v>1.0979207149052026</v>
      </c>
      <c r="N102" s="27">
        <v>1.1188892182371089</v>
      </c>
      <c r="O102" s="27">
        <v>1.1403078308028411</v>
      </c>
      <c r="P102" s="27">
        <v>1.1621820417393978</v>
      </c>
      <c r="Q102" s="27">
        <v>1.1845392967317678</v>
      </c>
      <c r="R102" s="27">
        <v>1.2073741066429535</v>
      </c>
      <c r="S102" s="27">
        <v>1.2307139171579444</v>
      </c>
      <c r="T102" s="27">
        <v>1.2545587282767403</v>
      </c>
      <c r="U102" s="56">
        <f t="shared" si="4"/>
        <v>1.069136758715016</v>
      </c>
      <c r="V102" s="56">
        <f t="shared" si="5"/>
        <v>1.2142350393764754</v>
      </c>
      <c r="W102" s="75">
        <v>1.2482245519107202</v>
      </c>
      <c r="X102" s="75">
        <v>1.9497801826175178</v>
      </c>
    </row>
    <row r="103" spans="1:24" s="12" customFormat="1" x14ac:dyDescent="0.2">
      <c r="A103" s="12" t="str">
        <f t="shared" si="3"/>
        <v>13021_2275060012</v>
      </c>
      <c r="B103" s="35" t="s">
        <v>129</v>
      </c>
      <c r="C103" s="36" t="s">
        <v>42</v>
      </c>
      <c r="D103" s="14" t="s">
        <v>1</v>
      </c>
      <c r="E103" s="14" t="s">
        <v>8</v>
      </c>
      <c r="F103" s="14" t="s">
        <v>21</v>
      </c>
      <c r="G103" s="14" t="s">
        <v>141</v>
      </c>
      <c r="H103" s="34" t="s">
        <v>142</v>
      </c>
      <c r="I103" s="16" t="s">
        <v>143</v>
      </c>
      <c r="J103" s="12" t="s">
        <v>0</v>
      </c>
      <c r="K103" s="12" t="s">
        <v>94</v>
      </c>
      <c r="L103" s="29">
        <v>2.4646633277685033</v>
      </c>
      <c r="M103" s="29">
        <v>2.4874791318864773</v>
      </c>
      <c r="N103" s="29">
        <v>2.5125208681135227</v>
      </c>
      <c r="O103" s="29">
        <v>2.5375626043405677</v>
      </c>
      <c r="P103" s="29">
        <v>2.5626043405676127</v>
      </c>
      <c r="Q103" s="29">
        <v>2.5876460767946576</v>
      </c>
      <c r="R103" s="29">
        <v>2.6138007790762381</v>
      </c>
      <c r="S103" s="29">
        <v>2.6388425153032831</v>
      </c>
      <c r="T103" s="29">
        <v>2.6649972175848635</v>
      </c>
      <c r="U103" s="56">
        <f t="shared" si="4"/>
        <v>2.1497912823997671</v>
      </c>
      <c r="V103" s="56">
        <f t="shared" si="5"/>
        <v>2.4068191317847969</v>
      </c>
      <c r="W103" s="74"/>
      <c r="X103" s="74"/>
    </row>
    <row r="104" spans="1:24" s="12" customFormat="1" x14ac:dyDescent="0.2">
      <c r="A104" s="12" t="str">
        <f t="shared" si="3"/>
        <v>13051_2275060012</v>
      </c>
      <c r="B104" s="35" t="s">
        <v>130</v>
      </c>
      <c r="C104" s="36" t="s">
        <v>42</v>
      </c>
      <c r="D104" s="14" t="s">
        <v>1</v>
      </c>
      <c r="E104" s="14" t="s">
        <v>8</v>
      </c>
      <c r="F104" s="14" t="s">
        <v>21</v>
      </c>
      <c r="G104" s="14" t="s">
        <v>141</v>
      </c>
      <c r="H104" s="34" t="s">
        <v>142</v>
      </c>
      <c r="I104" s="16" t="s">
        <v>143</v>
      </c>
      <c r="J104" s="12" t="s">
        <v>0</v>
      </c>
      <c r="K104" s="12" t="s">
        <v>94</v>
      </c>
      <c r="L104" s="29">
        <v>1.1452798191068401</v>
      </c>
      <c r="M104" s="29">
        <v>1.1716062343535492</v>
      </c>
      <c r="N104" s="29">
        <v>1.1985786966001777</v>
      </c>
      <c r="O104" s="29">
        <v>1.2261164499717354</v>
      </c>
      <c r="P104" s="29">
        <v>1.2543406282807075</v>
      </c>
      <c r="Q104" s="29">
        <v>1.2832108535895987</v>
      </c>
      <c r="R104" s="29">
        <v>1.312727125898409</v>
      </c>
      <c r="S104" s="29">
        <v>1.3429298231446338</v>
      </c>
      <c r="T104" s="29">
        <v>1.3738593232657677</v>
      </c>
      <c r="U104" s="56">
        <f t="shared" si="4"/>
        <v>1.1288794784643672</v>
      </c>
      <c r="V104" s="56">
        <f t="shared" si="5"/>
        <v>1.3163754467247943</v>
      </c>
      <c r="W104" s="74"/>
      <c r="X104" s="74"/>
    </row>
    <row r="105" spans="1:24" s="12" customFormat="1" x14ac:dyDescent="0.2">
      <c r="A105" s="12" t="str">
        <f t="shared" si="3"/>
        <v>13053_2275060012</v>
      </c>
      <c r="B105" s="35" t="s">
        <v>131</v>
      </c>
      <c r="C105" s="36" t="s">
        <v>42</v>
      </c>
      <c r="D105" s="14" t="s">
        <v>1</v>
      </c>
      <c r="E105" s="14" t="s">
        <v>8</v>
      </c>
      <c r="F105" s="14" t="s">
        <v>21</v>
      </c>
      <c r="G105" s="14" t="s">
        <v>141</v>
      </c>
      <c r="H105" s="34" t="s">
        <v>142</v>
      </c>
      <c r="I105" s="16" t="s">
        <v>143</v>
      </c>
      <c r="J105" s="12" t="s">
        <v>0</v>
      </c>
      <c r="K105" s="12" t="s">
        <v>94</v>
      </c>
      <c r="L105" s="29">
        <v>3.4482071713147411</v>
      </c>
      <c r="M105" s="29">
        <v>3.4661354581673307</v>
      </c>
      <c r="N105" s="29">
        <v>3.4840637450199203</v>
      </c>
      <c r="O105" s="29">
        <v>3.50199203187251</v>
      </c>
      <c r="P105" s="29">
        <v>3.5199203187250996</v>
      </c>
      <c r="Q105" s="29">
        <v>3.5378486055776892</v>
      </c>
      <c r="R105" s="29">
        <v>3.549800796812749</v>
      </c>
      <c r="S105" s="29">
        <v>3.5677290836653386</v>
      </c>
      <c r="T105" s="29">
        <v>3.5856573705179282</v>
      </c>
      <c r="U105" s="56">
        <f t="shared" si="4"/>
        <v>2.7700432069131065</v>
      </c>
      <c r="V105" s="56">
        <f t="shared" si="5"/>
        <v>3.0995622518578849</v>
      </c>
      <c r="W105" s="74"/>
      <c r="X105" s="74"/>
    </row>
    <row r="106" spans="1:24" s="12" customFormat="1" x14ac:dyDescent="0.2">
      <c r="A106" s="12" t="str">
        <f t="shared" si="3"/>
        <v>13073_2275060012</v>
      </c>
      <c r="B106" s="35" t="s">
        <v>132</v>
      </c>
      <c r="C106" s="36" t="s">
        <v>42</v>
      </c>
      <c r="D106" s="14" t="s">
        <v>1</v>
      </c>
      <c r="E106" s="14" t="s">
        <v>8</v>
      </c>
      <c r="F106" s="14" t="s">
        <v>21</v>
      </c>
      <c r="G106" s="14" t="s">
        <v>141</v>
      </c>
      <c r="H106" s="34" t="s">
        <v>142</v>
      </c>
      <c r="I106" s="16" t="s">
        <v>143</v>
      </c>
      <c r="J106" s="12" t="s">
        <v>0</v>
      </c>
      <c r="K106" s="12" t="s">
        <v>94</v>
      </c>
      <c r="L106" s="29">
        <v>1.5874608967674662</v>
      </c>
      <c r="M106" s="29">
        <v>1.6071428571428572</v>
      </c>
      <c r="N106" s="29">
        <v>1.6272158498435871</v>
      </c>
      <c r="O106" s="29">
        <v>1.6472888425443171</v>
      </c>
      <c r="P106" s="29">
        <v>1.6677528675703859</v>
      </c>
      <c r="Q106" s="29">
        <v>1.6884775808133472</v>
      </c>
      <c r="R106" s="29">
        <v>1.7095933263816476</v>
      </c>
      <c r="S106" s="29">
        <v>1.7312304483837331</v>
      </c>
      <c r="T106" s="29">
        <v>1.7528675703858185</v>
      </c>
      <c r="U106" s="56">
        <f t="shared" si="4"/>
        <v>1.4993782855454467</v>
      </c>
      <c r="V106" s="56">
        <f t="shared" si="5"/>
        <v>1.6598350412396901</v>
      </c>
      <c r="W106" s="74"/>
      <c r="X106" s="74"/>
    </row>
    <row r="107" spans="1:24" s="12" customFormat="1" x14ac:dyDescent="0.2">
      <c r="A107" s="12" t="str">
        <f t="shared" si="3"/>
        <v>13095_2275060012</v>
      </c>
      <c r="B107" s="35" t="s">
        <v>133</v>
      </c>
      <c r="C107" s="36" t="s">
        <v>42</v>
      </c>
      <c r="D107" s="14" t="s">
        <v>1</v>
      </c>
      <c r="E107" s="14" t="s">
        <v>8</v>
      </c>
      <c r="F107" s="14" t="s">
        <v>21</v>
      </c>
      <c r="G107" s="14" t="s">
        <v>141</v>
      </c>
      <c r="H107" s="34" t="s">
        <v>142</v>
      </c>
      <c r="I107" s="16" t="s">
        <v>143</v>
      </c>
      <c r="J107" s="12" t="s">
        <v>0</v>
      </c>
      <c r="K107" s="12" t="s">
        <v>94</v>
      </c>
      <c r="L107" s="29">
        <v>0.6111947035811014</v>
      </c>
      <c r="M107" s="29">
        <v>0.61405356605476979</v>
      </c>
      <c r="N107" s="29">
        <v>0.61676196208245559</v>
      </c>
      <c r="O107" s="29">
        <v>0.61962082455612399</v>
      </c>
      <c r="P107" s="29">
        <v>0.62247968702979239</v>
      </c>
      <c r="Q107" s="29">
        <v>0.62533854950346068</v>
      </c>
      <c r="R107" s="29">
        <v>0.62819741197712908</v>
      </c>
      <c r="S107" s="29">
        <v>0.63120674089677997</v>
      </c>
      <c r="T107" s="29">
        <v>0.63421606981643097</v>
      </c>
      <c r="U107" s="56">
        <f t="shared" si="4"/>
        <v>0.63591959421378919</v>
      </c>
      <c r="V107" s="56">
        <f t="shared" si="5"/>
        <v>0.64520360803756405</v>
      </c>
      <c r="W107" s="74"/>
      <c r="X107" s="74"/>
    </row>
    <row r="108" spans="1:24" s="12" customFormat="1" x14ac:dyDescent="0.2">
      <c r="A108" s="12" t="str">
        <f t="shared" si="3"/>
        <v>13121_2275060012</v>
      </c>
      <c r="B108" s="35" t="s">
        <v>72</v>
      </c>
      <c r="C108" s="36" t="s">
        <v>42</v>
      </c>
      <c r="D108" s="14" t="s">
        <v>1</v>
      </c>
      <c r="E108" s="14" t="s">
        <v>8</v>
      </c>
      <c r="F108" s="14" t="s">
        <v>21</v>
      </c>
      <c r="G108" s="14" t="s">
        <v>141</v>
      </c>
      <c r="H108" s="34" t="s">
        <v>142</v>
      </c>
      <c r="I108" s="16" t="s">
        <v>143</v>
      </c>
      <c r="J108" s="12" t="s">
        <v>0</v>
      </c>
      <c r="K108" s="12" t="s">
        <v>94</v>
      </c>
      <c r="L108" s="29">
        <v>1.0628384393469836</v>
      </c>
      <c r="M108" s="29">
        <v>1.08463912074378</v>
      </c>
      <c r="N108" s="29">
        <v>1.1069183863345806</v>
      </c>
      <c r="O108" s="29">
        <v>1.1296862763472313</v>
      </c>
      <c r="P108" s="29">
        <v>1.1529561777521937</v>
      </c>
      <c r="Q108" s="29">
        <v>1.1767381307773144</v>
      </c>
      <c r="R108" s="29">
        <v>1.2010421756504395</v>
      </c>
      <c r="S108" s="29">
        <v>1.2258816993420305</v>
      </c>
      <c r="T108" s="29">
        <v>1.2512667420799335</v>
      </c>
      <c r="U108" s="56">
        <f t="shared" si="4"/>
        <v>1.0562014343697992</v>
      </c>
      <c r="V108" s="56">
        <f t="shared" si="5"/>
        <v>1.2098068042351953</v>
      </c>
      <c r="W108" s="74"/>
      <c r="X108" s="74"/>
    </row>
    <row r="109" spans="1:24" s="12" customFormat="1" x14ac:dyDescent="0.2">
      <c r="A109" s="12" t="str">
        <f t="shared" si="3"/>
        <v>13135_2275060012</v>
      </c>
      <c r="B109" s="35" t="s">
        <v>74</v>
      </c>
      <c r="C109" s="36" t="s">
        <v>42</v>
      </c>
      <c r="D109" s="14" t="s">
        <v>1</v>
      </c>
      <c r="E109" s="14" t="s">
        <v>8</v>
      </c>
      <c r="F109" s="14" t="s">
        <v>21</v>
      </c>
      <c r="G109" s="14" t="s">
        <v>141</v>
      </c>
      <c r="H109" s="34" t="s">
        <v>142</v>
      </c>
      <c r="I109" s="16" t="s">
        <v>143</v>
      </c>
      <c r="J109" s="12" t="s">
        <v>0</v>
      </c>
      <c r="K109" s="12" t="s">
        <v>94</v>
      </c>
      <c r="L109" s="29">
        <v>0.9631551634665283</v>
      </c>
      <c r="M109" s="29">
        <v>0.9631551634665283</v>
      </c>
      <c r="N109" s="29">
        <v>0.9631551634665283</v>
      </c>
      <c r="O109" s="29">
        <v>0.9631551634665283</v>
      </c>
      <c r="P109" s="29">
        <v>0.9631551634665283</v>
      </c>
      <c r="Q109" s="29">
        <v>0.9631551634665283</v>
      </c>
      <c r="R109" s="29">
        <v>0.9631551634665283</v>
      </c>
      <c r="S109" s="29">
        <v>0.9631551634665283</v>
      </c>
      <c r="T109" s="29">
        <v>0.9631551634665283</v>
      </c>
      <c r="U109" s="56">
        <f t="shared" si="4"/>
        <v>0.96671701651127662</v>
      </c>
      <c r="V109" s="56">
        <f t="shared" si="5"/>
        <v>0.96524718551150268</v>
      </c>
      <c r="W109" s="74"/>
      <c r="X109" s="74"/>
    </row>
    <row r="110" spans="1:24" s="12" customFormat="1" x14ac:dyDescent="0.2">
      <c r="A110" s="12" t="str">
        <f t="shared" si="3"/>
        <v>13157_2275060012</v>
      </c>
      <c r="B110" s="35" t="s">
        <v>134</v>
      </c>
      <c r="C110" s="36" t="s">
        <v>42</v>
      </c>
      <c r="D110" s="14" t="s">
        <v>1</v>
      </c>
      <c r="E110" s="14" t="s">
        <v>8</v>
      </c>
      <c r="F110" s="14" t="s">
        <v>21</v>
      </c>
      <c r="G110" s="14" t="s">
        <v>141</v>
      </c>
      <c r="H110" s="34" t="s">
        <v>142</v>
      </c>
      <c r="I110" s="16" t="s">
        <v>143</v>
      </c>
      <c r="J110" s="12" t="s">
        <v>0</v>
      </c>
      <c r="K110" s="12" t="s">
        <v>94</v>
      </c>
      <c r="L110" s="29">
        <v>2.3616279069767443</v>
      </c>
      <c r="M110" s="29">
        <v>2.3691860465116279</v>
      </c>
      <c r="N110" s="29">
        <v>2.3784883720930234</v>
      </c>
      <c r="O110" s="29">
        <v>2.3877906976744185</v>
      </c>
      <c r="P110" s="29">
        <v>2.3953488372093021</v>
      </c>
      <c r="Q110" s="29">
        <v>2.4046511627906977</v>
      </c>
      <c r="R110" s="29">
        <v>2.4139534883720932</v>
      </c>
      <c r="S110" s="29">
        <v>2.4232558139534883</v>
      </c>
      <c r="T110" s="29">
        <v>2.4325581395348839</v>
      </c>
      <c r="U110" s="56">
        <f t="shared" si="4"/>
        <v>2.0785999385937983</v>
      </c>
      <c r="V110" s="56">
        <f t="shared" si="5"/>
        <v>2.2360515021459229</v>
      </c>
      <c r="W110" s="74"/>
      <c r="X110" s="74"/>
    </row>
    <row r="111" spans="1:24" s="12" customFormat="1" x14ac:dyDescent="0.2">
      <c r="A111" s="12" t="str">
        <f t="shared" si="3"/>
        <v>13185_2275060012</v>
      </c>
      <c r="B111" s="35" t="s">
        <v>135</v>
      </c>
      <c r="C111" s="36" t="s">
        <v>42</v>
      </c>
      <c r="D111" s="14" t="s">
        <v>1</v>
      </c>
      <c r="E111" s="14" t="s">
        <v>8</v>
      </c>
      <c r="F111" s="14" t="s">
        <v>21</v>
      </c>
      <c r="G111" s="14" t="s">
        <v>141</v>
      </c>
      <c r="H111" s="34" t="s">
        <v>142</v>
      </c>
      <c r="I111" s="16" t="s">
        <v>143</v>
      </c>
      <c r="J111" s="12" t="s">
        <v>0</v>
      </c>
      <c r="K111" s="12" t="s">
        <v>94</v>
      </c>
      <c r="L111" s="29">
        <v>0.92104239595488135</v>
      </c>
      <c r="M111" s="29">
        <v>0.93154414624659665</v>
      </c>
      <c r="N111" s="29">
        <v>0.94204589653831194</v>
      </c>
      <c r="O111" s="29">
        <v>0.9533255542590432</v>
      </c>
      <c r="P111" s="29">
        <v>0.96421625826526647</v>
      </c>
      <c r="Q111" s="29">
        <v>0.97549591598599772</v>
      </c>
      <c r="R111" s="29">
        <v>0.98677557370672886</v>
      </c>
      <c r="S111" s="29">
        <v>0.99766627771295213</v>
      </c>
      <c r="T111" s="29">
        <v>1.0085569817191755</v>
      </c>
      <c r="U111" s="56">
        <f t="shared" si="4"/>
        <v>0.92837260359901208</v>
      </c>
      <c r="V111" s="56">
        <f t="shared" si="5"/>
        <v>0.99780325393011593</v>
      </c>
      <c r="W111" s="74"/>
      <c r="X111" s="74"/>
    </row>
    <row r="112" spans="1:24" s="12" customFormat="1" ht="15" x14ac:dyDescent="0.25">
      <c r="A112" s="12" t="str">
        <f t="shared" si="3"/>
        <v>13_2275070000</v>
      </c>
      <c r="B112" s="24" t="s">
        <v>117</v>
      </c>
      <c r="C112" s="33" t="s">
        <v>22</v>
      </c>
      <c r="D112" s="31" t="s">
        <v>1</v>
      </c>
      <c r="E112" s="31" t="s">
        <v>8</v>
      </c>
      <c r="F112" s="31" t="s">
        <v>23</v>
      </c>
      <c r="G112" s="31" t="s">
        <v>2</v>
      </c>
      <c r="H112" s="34" t="s">
        <v>126</v>
      </c>
      <c r="I112" s="16" t="s">
        <v>127</v>
      </c>
      <c r="J112" s="12" t="s">
        <v>0</v>
      </c>
      <c r="K112" s="25" t="s">
        <v>128</v>
      </c>
      <c r="L112" s="37">
        <v>1.2801847076884305</v>
      </c>
      <c r="M112" s="37">
        <v>1.3142266381764451</v>
      </c>
      <c r="N112" s="37">
        <v>1.3491831643928236</v>
      </c>
      <c r="O112" s="37">
        <v>1.3850800305136235</v>
      </c>
      <c r="P112" s="37">
        <v>1.4219443356715369</v>
      </c>
      <c r="Q112" s="37">
        <v>1.4597991141293523</v>
      </c>
      <c r="R112" s="37">
        <v>1.4986728199763966</v>
      </c>
      <c r="S112" s="37">
        <v>1.5385925523453623</v>
      </c>
      <c r="T112" s="37">
        <v>1.5795854103689411</v>
      </c>
      <c r="U112" s="56">
        <f t="shared" si="4"/>
        <v>1.245293488482746</v>
      </c>
      <c r="V112" s="56">
        <f t="shared" si="5"/>
        <v>1.4913439212300659</v>
      </c>
      <c r="W112" s="75">
        <v>0.91309115674527597</v>
      </c>
      <c r="X112" s="75">
        <v>0.91236393438838292</v>
      </c>
    </row>
    <row r="113" spans="1:24" s="23" customFormat="1" x14ac:dyDescent="0.2">
      <c r="A113" s="12" t="str">
        <f t="shared" si="3"/>
        <v>13021_2275070000</v>
      </c>
      <c r="B113" s="35" t="s">
        <v>129</v>
      </c>
      <c r="C113" s="36" t="s">
        <v>22</v>
      </c>
      <c r="D113" s="31" t="s">
        <v>1</v>
      </c>
      <c r="E113" s="31" t="s">
        <v>8</v>
      </c>
      <c r="F113" s="31" t="s">
        <v>23</v>
      </c>
      <c r="G113" s="31" t="s">
        <v>2</v>
      </c>
      <c r="H113" s="26" t="s">
        <v>126</v>
      </c>
      <c r="I113" s="16" t="s">
        <v>127</v>
      </c>
      <c r="J113" s="12" t="s">
        <v>0</v>
      </c>
      <c r="K113" s="21" t="s">
        <v>94</v>
      </c>
      <c r="L113" s="38">
        <v>0.34794156706507307</v>
      </c>
      <c r="M113" s="38">
        <v>0.34794156706507307</v>
      </c>
      <c r="N113" s="38">
        <v>0.34794156706507307</v>
      </c>
      <c r="O113" s="38">
        <v>0.34794156706507307</v>
      </c>
      <c r="P113" s="38">
        <v>0.34794156706507307</v>
      </c>
      <c r="Q113" s="38">
        <v>0.34794156706507307</v>
      </c>
      <c r="R113" s="38">
        <v>0.34794156706507307</v>
      </c>
      <c r="S113" s="38">
        <v>0.34794156706507307</v>
      </c>
      <c r="T113" s="38">
        <v>0.34794156706507307</v>
      </c>
      <c r="U113" s="56">
        <f t="shared" si="4"/>
        <v>0.37221196192641004</v>
      </c>
      <c r="V113" s="56">
        <f t="shared" si="5"/>
        <v>0.36181965881397238</v>
      </c>
      <c r="W113" s="74"/>
      <c r="X113" s="74"/>
    </row>
    <row r="114" spans="1:24" s="23" customFormat="1" x14ac:dyDescent="0.2">
      <c r="A114" s="12" t="str">
        <f t="shared" si="3"/>
        <v>13051_2275070000</v>
      </c>
      <c r="B114" s="35" t="s">
        <v>130</v>
      </c>
      <c r="C114" s="36" t="s">
        <v>22</v>
      </c>
      <c r="D114" s="31" t="s">
        <v>1</v>
      </c>
      <c r="E114" s="31" t="s">
        <v>8</v>
      </c>
      <c r="F114" s="31" t="s">
        <v>23</v>
      </c>
      <c r="G114" s="31" t="s">
        <v>2</v>
      </c>
      <c r="H114" s="34" t="s">
        <v>126</v>
      </c>
      <c r="I114" s="16" t="s">
        <v>127</v>
      </c>
      <c r="J114" s="12" t="s">
        <v>0</v>
      </c>
      <c r="K114" s="21" t="s">
        <v>94</v>
      </c>
      <c r="L114" s="38">
        <v>0.88106069011427934</v>
      </c>
      <c r="M114" s="38">
        <v>0.89038056141129485</v>
      </c>
      <c r="N114" s="38">
        <v>0.89975590813269724</v>
      </c>
      <c r="O114" s="38">
        <v>0.90924220570287362</v>
      </c>
      <c r="P114" s="38">
        <v>0.91889492954621099</v>
      </c>
      <c r="Q114" s="38">
        <v>0.92860312881393547</v>
      </c>
      <c r="R114" s="38">
        <v>0.93847775435482084</v>
      </c>
      <c r="S114" s="38">
        <v>0.94846333074448019</v>
      </c>
      <c r="T114" s="38">
        <v>0.95850438255852655</v>
      </c>
      <c r="U114" s="56">
        <f t="shared" si="4"/>
        <v>0.89166610523479073</v>
      </c>
      <c r="V114" s="56">
        <f t="shared" si="5"/>
        <v>0.95134740583870403</v>
      </c>
      <c r="W114" s="74"/>
      <c r="X114" s="74"/>
    </row>
    <row r="115" spans="1:24" s="23" customFormat="1" x14ac:dyDescent="0.2">
      <c r="A115" s="12" t="str">
        <f t="shared" si="3"/>
        <v>13053_2275070000</v>
      </c>
      <c r="B115" s="35" t="s">
        <v>131</v>
      </c>
      <c r="C115" s="36" t="s">
        <v>22</v>
      </c>
      <c r="D115" s="31" t="s">
        <v>1</v>
      </c>
      <c r="E115" s="31" t="s">
        <v>8</v>
      </c>
      <c r="F115" s="31" t="s">
        <v>23</v>
      </c>
      <c r="G115" s="31" t="s">
        <v>2</v>
      </c>
      <c r="H115" s="34" t="s">
        <v>126</v>
      </c>
      <c r="I115" s="16" t="s">
        <v>127</v>
      </c>
      <c r="J115" s="12" t="s">
        <v>0</v>
      </c>
      <c r="K115" s="21" t="s">
        <v>94</v>
      </c>
      <c r="L115" s="38">
        <v>0.51731893837156995</v>
      </c>
      <c r="M115" s="38">
        <v>0.51731893837156995</v>
      </c>
      <c r="N115" s="38">
        <v>0.51731893837156995</v>
      </c>
      <c r="O115" s="38">
        <v>0.51731893837156995</v>
      </c>
      <c r="P115" s="38">
        <v>0.51731893837156995</v>
      </c>
      <c r="Q115" s="38">
        <v>0.51731893837156995</v>
      </c>
      <c r="R115" s="38">
        <v>0.51731893837156995</v>
      </c>
      <c r="S115" s="38">
        <v>0.51731893837156995</v>
      </c>
      <c r="T115" s="38">
        <v>0.51731893837156995</v>
      </c>
      <c r="U115" s="56">
        <f t="shared" si="4"/>
        <v>0.54355532447889587</v>
      </c>
      <c r="V115" s="56">
        <f t="shared" si="5"/>
        <v>0.53243640721172181</v>
      </c>
      <c r="W115" s="74"/>
      <c r="X115" s="74"/>
    </row>
    <row r="116" spans="1:24" s="23" customFormat="1" x14ac:dyDescent="0.2">
      <c r="A116" s="12" t="str">
        <f t="shared" si="3"/>
        <v>13073_2275070000</v>
      </c>
      <c r="B116" s="35" t="s">
        <v>132</v>
      </c>
      <c r="C116" s="36" t="s">
        <v>22</v>
      </c>
      <c r="D116" s="31" t="s">
        <v>1</v>
      </c>
      <c r="E116" s="31" t="s">
        <v>8</v>
      </c>
      <c r="F116" s="31" t="s">
        <v>23</v>
      </c>
      <c r="G116" s="31" t="s">
        <v>2</v>
      </c>
      <c r="H116" s="26" t="s">
        <v>126</v>
      </c>
      <c r="I116" s="16" t="s">
        <v>127</v>
      </c>
      <c r="J116" s="12" t="s">
        <v>0</v>
      </c>
      <c r="K116" s="21" t="s">
        <v>94</v>
      </c>
      <c r="L116" s="38">
        <v>0.3020711215318484</v>
      </c>
      <c r="M116" s="38">
        <v>0.3020711215318484</v>
      </c>
      <c r="N116" s="38">
        <v>0.3020711215318484</v>
      </c>
      <c r="O116" s="38">
        <v>0.3020711215318484</v>
      </c>
      <c r="P116" s="38">
        <v>0.3020711215318484</v>
      </c>
      <c r="Q116" s="38">
        <v>0.3020711215318484</v>
      </c>
      <c r="R116" s="38">
        <v>0.3020711215318484</v>
      </c>
      <c r="S116" s="38">
        <v>0.3020711215318484</v>
      </c>
      <c r="T116" s="38">
        <v>0.3020711215318484</v>
      </c>
      <c r="U116" s="56">
        <f t="shared" si="4"/>
        <v>0.32473533859855486</v>
      </c>
      <c r="V116" s="56">
        <f t="shared" si="5"/>
        <v>0.31500347580123211</v>
      </c>
      <c r="W116" s="74"/>
      <c r="X116" s="74"/>
    </row>
    <row r="117" spans="1:24" s="23" customFormat="1" x14ac:dyDescent="0.2">
      <c r="A117" s="12" t="str">
        <f t="shared" si="3"/>
        <v>13095_2275070000</v>
      </c>
      <c r="B117" s="35" t="s">
        <v>133</v>
      </c>
      <c r="C117" s="36" t="s">
        <v>22</v>
      </c>
      <c r="D117" s="31" t="s">
        <v>1</v>
      </c>
      <c r="E117" s="31" t="s">
        <v>8</v>
      </c>
      <c r="F117" s="31" t="s">
        <v>23</v>
      </c>
      <c r="G117" s="31" t="s">
        <v>2</v>
      </c>
      <c r="H117" s="34" t="s">
        <v>126</v>
      </c>
      <c r="I117" s="16" t="s">
        <v>127</v>
      </c>
      <c r="J117" s="12" t="s">
        <v>0</v>
      </c>
      <c r="K117" s="21" t="s">
        <v>94</v>
      </c>
      <c r="L117" s="38">
        <v>1.164179104477612</v>
      </c>
      <c r="M117" s="38">
        <v>1.164179104477612</v>
      </c>
      <c r="N117" s="38">
        <v>1.164179104477612</v>
      </c>
      <c r="O117" s="38">
        <v>1.164179104477612</v>
      </c>
      <c r="P117" s="38">
        <v>1.164179104477612</v>
      </c>
      <c r="Q117" s="38">
        <v>1.164179104477612</v>
      </c>
      <c r="R117" s="38">
        <v>1.164179104477612</v>
      </c>
      <c r="S117" s="38">
        <v>1.164179104477612</v>
      </c>
      <c r="T117" s="38">
        <v>1.164179104477612</v>
      </c>
      <c r="U117" s="56">
        <f t="shared" si="4"/>
        <v>1.1453744493392068</v>
      </c>
      <c r="V117" s="56">
        <f t="shared" si="5"/>
        <v>1.1530434782608696</v>
      </c>
      <c r="W117" s="74"/>
      <c r="X117" s="74"/>
    </row>
    <row r="118" spans="1:24" s="23" customFormat="1" x14ac:dyDescent="0.2">
      <c r="A118" s="12" t="str">
        <f t="shared" si="3"/>
        <v>13121_2275070000</v>
      </c>
      <c r="B118" s="35" t="s">
        <v>72</v>
      </c>
      <c r="C118" s="36" t="s">
        <v>22</v>
      </c>
      <c r="D118" s="31" t="s">
        <v>1</v>
      </c>
      <c r="E118" s="31" t="s">
        <v>8</v>
      </c>
      <c r="F118" s="31" t="s">
        <v>23</v>
      </c>
      <c r="G118" s="31" t="s">
        <v>2</v>
      </c>
      <c r="H118" s="34" t="s">
        <v>126</v>
      </c>
      <c r="I118" s="16" t="s">
        <v>127</v>
      </c>
      <c r="J118" s="12" t="s">
        <v>0</v>
      </c>
      <c r="K118" s="21" t="s">
        <v>94</v>
      </c>
      <c r="L118" s="38">
        <v>1.2948816189645005</v>
      </c>
      <c r="M118" s="38">
        <v>1.3298418831136993</v>
      </c>
      <c r="N118" s="38">
        <v>1.3657463377596348</v>
      </c>
      <c r="O118" s="38">
        <v>1.4026201986722495</v>
      </c>
      <c r="P118" s="38">
        <v>1.4404900824975939</v>
      </c>
      <c r="Q118" s="38">
        <v>1.4793826058817183</v>
      </c>
      <c r="R118" s="38">
        <v>1.5193243854706733</v>
      </c>
      <c r="S118" s="38">
        <v>1.5603448396627251</v>
      </c>
      <c r="T118" s="38">
        <v>1.6024733868561398</v>
      </c>
      <c r="U118" s="56">
        <f t="shared" si="4"/>
        <v>1.2577916550095745</v>
      </c>
      <c r="V118" s="56">
        <f t="shared" si="5"/>
        <v>1.5105547480111898</v>
      </c>
      <c r="W118" s="74"/>
      <c r="X118" s="74"/>
    </row>
    <row r="119" spans="1:24" s="23" customFormat="1" ht="15" x14ac:dyDescent="0.25">
      <c r="A119" s="12" t="str">
        <f t="shared" si="3"/>
        <v>13135_2275070000</v>
      </c>
      <c r="B119" s="39" t="s">
        <v>74</v>
      </c>
      <c r="C119" s="36" t="s">
        <v>22</v>
      </c>
      <c r="D119" s="31" t="s">
        <v>1</v>
      </c>
      <c r="E119" s="31" t="s">
        <v>8</v>
      </c>
      <c r="F119" s="31" t="s">
        <v>23</v>
      </c>
      <c r="G119" s="31" t="s">
        <v>2</v>
      </c>
      <c r="H119" s="34" t="s">
        <v>126</v>
      </c>
      <c r="I119" s="12" t="s">
        <v>127</v>
      </c>
      <c r="J119" s="12" t="s">
        <v>0</v>
      </c>
      <c r="K119" s="21" t="s">
        <v>128</v>
      </c>
      <c r="L119" s="38">
        <v>1.2801847076884305</v>
      </c>
      <c r="M119" s="38">
        <v>1.3142266381764451</v>
      </c>
      <c r="N119" s="38">
        <v>1.3491831643928236</v>
      </c>
      <c r="O119" s="38">
        <v>1.3850800305136235</v>
      </c>
      <c r="P119" s="38">
        <v>1.4219443356715369</v>
      </c>
      <c r="Q119" s="38">
        <v>1.4597991141293523</v>
      </c>
      <c r="R119" s="38">
        <v>1.4986728199763966</v>
      </c>
      <c r="S119" s="38">
        <v>1.5385925523453623</v>
      </c>
      <c r="T119" s="38">
        <v>1.5795854103689411</v>
      </c>
      <c r="U119" s="56">
        <f t="shared" si="4"/>
        <v>1.245293488482746</v>
      </c>
      <c r="V119" s="56">
        <f t="shared" si="5"/>
        <v>1.4913439212300659</v>
      </c>
      <c r="W119" s="75">
        <v>0.91309115674527597</v>
      </c>
      <c r="X119" s="75">
        <v>0.91236393438838292</v>
      </c>
    </row>
    <row r="120" spans="1:24" s="23" customFormat="1" x14ac:dyDescent="0.2">
      <c r="A120" s="12" t="str">
        <f t="shared" si="3"/>
        <v>13157_2275070000</v>
      </c>
      <c r="B120" s="35" t="s">
        <v>134</v>
      </c>
      <c r="C120" s="36" t="s">
        <v>22</v>
      </c>
      <c r="D120" s="31" t="s">
        <v>1</v>
      </c>
      <c r="E120" s="31" t="s">
        <v>8</v>
      </c>
      <c r="F120" s="31" t="s">
        <v>23</v>
      </c>
      <c r="G120" s="31" t="s">
        <v>2</v>
      </c>
      <c r="H120" s="26" t="s">
        <v>126</v>
      </c>
      <c r="I120" s="16" t="s">
        <v>127</v>
      </c>
      <c r="J120" s="12" t="s">
        <v>0</v>
      </c>
      <c r="K120" s="21" t="s">
        <v>94</v>
      </c>
      <c r="L120" s="38">
        <v>1.9130434782608696</v>
      </c>
      <c r="M120" s="38">
        <v>1.9130434782608696</v>
      </c>
      <c r="N120" s="38">
        <v>1.9130434782608696</v>
      </c>
      <c r="O120" s="38">
        <v>1.9130434782608696</v>
      </c>
      <c r="P120" s="38">
        <v>1.9130434782608696</v>
      </c>
      <c r="Q120" s="38">
        <v>1.9130434782608696</v>
      </c>
      <c r="R120" s="38">
        <v>1.9130434782608696</v>
      </c>
      <c r="S120" s="38">
        <v>1.9130434782608696</v>
      </c>
      <c r="T120" s="38">
        <v>1.9130434782608696</v>
      </c>
      <c r="U120" s="56">
        <f t="shared" si="4"/>
        <v>1.7529880478087652</v>
      </c>
      <c r="V120" s="56">
        <f t="shared" si="5"/>
        <v>1.8155339805825244</v>
      </c>
      <c r="W120" s="74"/>
      <c r="X120" s="74"/>
    </row>
    <row r="121" spans="1:24" s="23" customFormat="1" x14ac:dyDescent="0.2">
      <c r="A121" s="12" t="str">
        <f t="shared" si="3"/>
        <v>13185_2275070000</v>
      </c>
      <c r="B121" s="35" t="s">
        <v>135</v>
      </c>
      <c r="C121" s="36" t="s">
        <v>22</v>
      </c>
      <c r="D121" s="31" t="s">
        <v>1</v>
      </c>
      <c r="E121" s="31" t="s">
        <v>8</v>
      </c>
      <c r="F121" s="31" t="s">
        <v>23</v>
      </c>
      <c r="G121" s="31" t="s">
        <v>2</v>
      </c>
      <c r="H121" s="26" t="s">
        <v>126</v>
      </c>
      <c r="I121" s="16" t="s">
        <v>127</v>
      </c>
      <c r="J121" s="12" t="s">
        <v>0</v>
      </c>
      <c r="K121" s="21" t="s">
        <v>94</v>
      </c>
      <c r="L121" s="38">
        <v>4.6413502109704644E-2</v>
      </c>
      <c r="M121" s="38">
        <v>4.6413502109704644E-2</v>
      </c>
      <c r="N121" s="38">
        <v>4.6413502109704644E-2</v>
      </c>
      <c r="O121" s="38">
        <v>4.6413502109704644E-2</v>
      </c>
      <c r="P121" s="38">
        <v>4.6413502109704644E-2</v>
      </c>
      <c r="Q121" s="38">
        <v>4.6413502109704644E-2</v>
      </c>
      <c r="R121" s="38">
        <v>4.6413502109704644E-2</v>
      </c>
      <c r="S121" s="38">
        <v>4.6413502109704644E-2</v>
      </c>
      <c r="T121" s="38">
        <v>4.6413502109704644E-2</v>
      </c>
      <c r="U121" s="56">
        <f t="shared" si="4"/>
        <v>5.1305970149253734E-2</v>
      </c>
      <c r="V121" s="56">
        <f t="shared" si="5"/>
        <v>4.9171706547462529E-2</v>
      </c>
      <c r="W121" s="74"/>
      <c r="X121" s="74"/>
    </row>
  </sheetData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/>
  <dimension ref="A1:AZ27"/>
  <sheetViews>
    <sheetView zoomScale="90" zoomScaleNormal="90" workbookViewId="0">
      <pane xSplit="8" ySplit="2" topLeftCell="AI3" activePane="bottomRight" state="frozen"/>
      <selection pane="topRight" activeCell="I1" sqref="I1"/>
      <selection pane="bottomLeft" activeCell="A3" sqref="A3"/>
      <selection pane="bottomRight" activeCell="A23" sqref="A23:A26"/>
    </sheetView>
  </sheetViews>
  <sheetFormatPr defaultRowHeight="12.75" x14ac:dyDescent="0.2"/>
  <cols>
    <col min="1" max="1" width="15.7109375" style="6" bestFit="1" customWidth="1"/>
    <col min="2" max="2" width="7.140625" style="6" customWidth="1"/>
    <col min="3" max="3" width="15.42578125" style="6" customWidth="1"/>
    <col min="4" max="6" width="9.140625" style="6"/>
    <col min="7" max="7" width="29.140625" style="6" customWidth="1"/>
    <col min="8" max="8" width="11.5703125" style="6" bestFit="1" customWidth="1"/>
    <col min="9" max="32" width="9.140625" style="6" customWidth="1"/>
    <col min="33" max="256" width="9.140625" style="6"/>
    <col min="257" max="257" width="14.140625" style="6" bestFit="1" customWidth="1"/>
    <col min="258" max="258" width="9.140625" style="6"/>
    <col min="259" max="259" width="15.42578125" style="6" customWidth="1"/>
    <col min="260" max="262" width="9.140625" style="6"/>
    <col min="263" max="263" width="44" style="6" bestFit="1" customWidth="1"/>
    <col min="264" max="264" width="11.5703125" style="6" bestFit="1" customWidth="1"/>
    <col min="265" max="288" width="0" style="6" hidden="1" customWidth="1"/>
    <col min="289" max="512" width="9.140625" style="6"/>
    <col min="513" max="513" width="14.140625" style="6" bestFit="1" customWidth="1"/>
    <col min="514" max="514" width="9.140625" style="6"/>
    <col min="515" max="515" width="15.42578125" style="6" customWidth="1"/>
    <col min="516" max="518" width="9.140625" style="6"/>
    <col min="519" max="519" width="44" style="6" bestFit="1" customWidth="1"/>
    <col min="520" max="520" width="11.5703125" style="6" bestFit="1" customWidth="1"/>
    <col min="521" max="544" width="0" style="6" hidden="1" customWidth="1"/>
    <col min="545" max="768" width="9.140625" style="6"/>
    <col min="769" max="769" width="14.140625" style="6" bestFit="1" customWidth="1"/>
    <col min="770" max="770" width="9.140625" style="6"/>
    <col min="771" max="771" width="15.42578125" style="6" customWidth="1"/>
    <col min="772" max="774" width="9.140625" style="6"/>
    <col min="775" max="775" width="44" style="6" bestFit="1" customWidth="1"/>
    <col min="776" max="776" width="11.5703125" style="6" bestFit="1" customWidth="1"/>
    <col min="777" max="800" width="0" style="6" hidden="1" customWidth="1"/>
    <col min="801" max="1024" width="9.140625" style="6"/>
    <col min="1025" max="1025" width="14.140625" style="6" bestFit="1" customWidth="1"/>
    <col min="1026" max="1026" width="9.140625" style="6"/>
    <col min="1027" max="1027" width="15.42578125" style="6" customWidth="1"/>
    <col min="1028" max="1030" width="9.140625" style="6"/>
    <col min="1031" max="1031" width="44" style="6" bestFit="1" customWidth="1"/>
    <col min="1032" max="1032" width="11.5703125" style="6" bestFit="1" customWidth="1"/>
    <col min="1033" max="1056" width="0" style="6" hidden="1" customWidth="1"/>
    <col min="1057" max="1280" width="9.140625" style="6"/>
    <col min="1281" max="1281" width="14.140625" style="6" bestFit="1" customWidth="1"/>
    <col min="1282" max="1282" width="9.140625" style="6"/>
    <col min="1283" max="1283" width="15.42578125" style="6" customWidth="1"/>
    <col min="1284" max="1286" width="9.140625" style="6"/>
    <col min="1287" max="1287" width="44" style="6" bestFit="1" customWidth="1"/>
    <col min="1288" max="1288" width="11.5703125" style="6" bestFit="1" customWidth="1"/>
    <col min="1289" max="1312" width="0" style="6" hidden="1" customWidth="1"/>
    <col min="1313" max="1536" width="9.140625" style="6"/>
    <col min="1537" max="1537" width="14.140625" style="6" bestFit="1" customWidth="1"/>
    <col min="1538" max="1538" width="9.140625" style="6"/>
    <col min="1539" max="1539" width="15.42578125" style="6" customWidth="1"/>
    <col min="1540" max="1542" width="9.140625" style="6"/>
    <col min="1543" max="1543" width="44" style="6" bestFit="1" customWidth="1"/>
    <col min="1544" max="1544" width="11.5703125" style="6" bestFit="1" customWidth="1"/>
    <col min="1545" max="1568" width="0" style="6" hidden="1" customWidth="1"/>
    <col min="1569" max="1792" width="9.140625" style="6"/>
    <col min="1793" max="1793" width="14.140625" style="6" bestFit="1" customWidth="1"/>
    <col min="1794" max="1794" width="9.140625" style="6"/>
    <col min="1795" max="1795" width="15.42578125" style="6" customWidth="1"/>
    <col min="1796" max="1798" width="9.140625" style="6"/>
    <col min="1799" max="1799" width="44" style="6" bestFit="1" customWidth="1"/>
    <col min="1800" max="1800" width="11.5703125" style="6" bestFit="1" customWidth="1"/>
    <col min="1801" max="1824" width="0" style="6" hidden="1" customWidth="1"/>
    <col min="1825" max="2048" width="9.140625" style="6"/>
    <col min="2049" max="2049" width="14.140625" style="6" bestFit="1" customWidth="1"/>
    <col min="2050" max="2050" width="9.140625" style="6"/>
    <col min="2051" max="2051" width="15.42578125" style="6" customWidth="1"/>
    <col min="2052" max="2054" width="9.140625" style="6"/>
    <col min="2055" max="2055" width="44" style="6" bestFit="1" customWidth="1"/>
    <col min="2056" max="2056" width="11.5703125" style="6" bestFit="1" customWidth="1"/>
    <col min="2057" max="2080" width="0" style="6" hidden="1" customWidth="1"/>
    <col min="2081" max="2304" width="9.140625" style="6"/>
    <col min="2305" max="2305" width="14.140625" style="6" bestFit="1" customWidth="1"/>
    <col min="2306" max="2306" width="9.140625" style="6"/>
    <col min="2307" max="2307" width="15.42578125" style="6" customWidth="1"/>
    <col min="2308" max="2310" width="9.140625" style="6"/>
    <col min="2311" max="2311" width="44" style="6" bestFit="1" customWidth="1"/>
    <col min="2312" max="2312" width="11.5703125" style="6" bestFit="1" customWidth="1"/>
    <col min="2313" max="2336" width="0" style="6" hidden="1" customWidth="1"/>
    <col min="2337" max="2560" width="9.140625" style="6"/>
    <col min="2561" max="2561" width="14.140625" style="6" bestFit="1" customWidth="1"/>
    <col min="2562" max="2562" width="9.140625" style="6"/>
    <col min="2563" max="2563" width="15.42578125" style="6" customWidth="1"/>
    <col min="2564" max="2566" width="9.140625" style="6"/>
    <col min="2567" max="2567" width="44" style="6" bestFit="1" customWidth="1"/>
    <col min="2568" max="2568" width="11.5703125" style="6" bestFit="1" customWidth="1"/>
    <col min="2569" max="2592" width="0" style="6" hidden="1" customWidth="1"/>
    <col min="2593" max="2816" width="9.140625" style="6"/>
    <col min="2817" max="2817" width="14.140625" style="6" bestFit="1" customWidth="1"/>
    <col min="2818" max="2818" width="9.140625" style="6"/>
    <col min="2819" max="2819" width="15.42578125" style="6" customWidth="1"/>
    <col min="2820" max="2822" width="9.140625" style="6"/>
    <col min="2823" max="2823" width="44" style="6" bestFit="1" customWidth="1"/>
    <col min="2824" max="2824" width="11.5703125" style="6" bestFit="1" customWidth="1"/>
    <col min="2825" max="2848" width="0" style="6" hidden="1" customWidth="1"/>
    <col min="2849" max="3072" width="9.140625" style="6"/>
    <col min="3073" max="3073" width="14.140625" style="6" bestFit="1" customWidth="1"/>
    <col min="3074" max="3074" width="9.140625" style="6"/>
    <col min="3075" max="3075" width="15.42578125" style="6" customWidth="1"/>
    <col min="3076" max="3078" width="9.140625" style="6"/>
    <col min="3079" max="3079" width="44" style="6" bestFit="1" customWidth="1"/>
    <col min="3080" max="3080" width="11.5703125" style="6" bestFit="1" customWidth="1"/>
    <col min="3081" max="3104" width="0" style="6" hidden="1" customWidth="1"/>
    <col min="3105" max="3328" width="9.140625" style="6"/>
    <col min="3329" max="3329" width="14.140625" style="6" bestFit="1" customWidth="1"/>
    <col min="3330" max="3330" width="9.140625" style="6"/>
    <col min="3331" max="3331" width="15.42578125" style="6" customWidth="1"/>
    <col min="3332" max="3334" width="9.140625" style="6"/>
    <col min="3335" max="3335" width="44" style="6" bestFit="1" customWidth="1"/>
    <col min="3336" max="3336" width="11.5703125" style="6" bestFit="1" customWidth="1"/>
    <col min="3337" max="3360" width="0" style="6" hidden="1" customWidth="1"/>
    <col min="3361" max="3584" width="9.140625" style="6"/>
    <col min="3585" max="3585" width="14.140625" style="6" bestFit="1" customWidth="1"/>
    <col min="3586" max="3586" width="9.140625" style="6"/>
    <col min="3587" max="3587" width="15.42578125" style="6" customWidth="1"/>
    <col min="3588" max="3590" width="9.140625" style="6"/>
    <col min="3591" max="3591" width="44" style="6" bestFit="1" customWidth="1"/>
    <col min="3592" max="3592" width="11.5703125" style="6" bestFit="1" customWidth="1"/>
    <col min="3593" max="3616" width="0" style="6" hidden="1" customWidth="1"/>
    <col min="3617" max="3840" width="9.140625" style="6"/>
    <col min="3841" max="3841" width="14.140625" style="6" bestFit="1" customWidth="1"/>
    <col min="3842" max="3842" width="9.140625" style="6"/>
    <col min="3843" max="3843" width="15.42578125" style="6" customWidth="1"/>
    <col min="3844" max="3846" width="9.140625" style="6"/>
    <col min="3847" max="3847" width="44" style="6" bestFit="1" customWidth="1"/>
    <col min="3848" max="3848" width="11.5703125" style="6" bestFit="1" customWidth="1"/>
    <col min="3849" max="3872" width="0" style="6" hidden="1" customWidth="1"/>
    <col min="3873" max="4096" width="9.140625" style="6"/>
    <col min="4097" max="4097" width="14.140625" style="6" bestFit="1" customWidth="1"/>
    <col min="4098" max="4098" width="9.140625" style="6"/>
    <col min="4099" max="4099" width="15.42578125" style="6" customWidth="1"/>
    <col min="4100" max="4102" width="9.140625" style="6"/>
    <col min="4103" max="4103" width="44" style="6" bestFit="1" customWidth="1"/>
    <col min="4104" max="4104" width="11.5703125" style="6" bestFit="1" customWidth="1"/>
    <col min="4105" max="4128" width="0" style="6" hidden="1" customWidth="1"/>
    <col min="4129" max="4352" width="9.140625" style="6"/>
    <col min="4353" max="4353" width="14.140625" style="6" bestFit="1" customWidth="1"/>
    <col min="4354" max="4354" width="9.140625" style="6"/>
    <col min="4355" max="4355" width="15.42578125" style="6" customWidth="1"/>
    <col min="4356" max="4358" width="9.140625" style="6"/>
    <col min="4359" max="4359" width="44" style="6" bestFit="1" customWidth="1"/>
    <col min="4360" max="4360" width="11.5703125" style="6" bestFit="1" customWidth="1"/>
    <col min="4361" max="4384" width="0" style="6" hidden="1" customWidth="1"/>
    <col min="4385" max="4608" width="9.140625" style="6"/>
    <col min="4609" max="4609" width="14.140625" style="6" bestFit="1" customWidth="1"/>
    <col min="4610" max="4610" width="9.140625" style="6"/>
    <col min="4611" max="4611" width="15.42578125" style="6" customWidth="1"/>
    <col min="4612" max="4614" width="9.140625" style="6"/>
    <col min="4615" max="4615" width="44" style="6" bestFit="1" customWidth="1"/>
    <col min="4616" max="4616" width="11.5703125" style="6" bestFit="1" customWidth="1"/>
    <col min="4617" max="4640" width="0" style="6" hidden="1" customWidth="1"/>
    <col min="4641" max="4864" width="9.140625" style="6"/>
    <col min="4865" max="4865" width="14.140625" style="6" bestFit="1" customWidth="1"/>
    <col min="4866" max="4866" width="9.140625" style="6"/>
    <col min="4867" max="4867" width="15.42578125" style="6" customWidth="1"/>
    <col min="4868" max="4870" width="9.140625" style="6"/>
    <col min="4871" max="4871" width="44" style="6" bestFit="1" customWidth="1"/>
    <col min="4872" max="4872" width="11.5703125" style="6" bestFit="1" customWidth="1"/>
    <col min="4873" max="4896" width="0" style="6" hidden="1" customWidth="1"/>
    <col min="4897" max="5120" width="9.140625" style="6"/>
    <col min="5121" max="5121" width="14.140625" style="6" bestFit="1" customWidth="1"/>
    <col min="5122" max="5122" width="9.140625" style="6"/>
    <col min="5123" max="5123" width="15.42578125" style="6" customWidth="1"/>
    <col min="5124" max="5126" width="9.140625" style="6"/>
    <col min="5127" max="5127" width="44" style="6" bestFit="1" customWidth="1"/>
    <col min="5128" max="5128" width="11.5703125" style="6" bestFit="1" customWidth="1"/>
    <col min="5129" max="5152" width="0" style="6" hidden="1" customWidth="1"/>
    <col min="5153" max="5376" width="9.140625" style="6"/>
    <col min="5377" max="5377" width="14.140625" style="6" bestFit="1" customWidth="1"/>
    <col min="5378" max="5378" width="9.140625" style="6"/>
    <col min="5379" max="5379" width="15.42578125" style="6" customWidth="1"/>
    <col min="5380" max="5382" width="9.140625" style="6"/>
    <col min="5383" max="5383" width="44" style="6" bestFit="1" customWidth="1"/>
    <col min="5384" max="5384" width="11.5703125" style="6" bestFit="1" customWidth="1"/>
    <col min="5385" max="5408" width="0" style="6" hidden="1" customWidth="1"/>
    <col min="5409" max="5632" width="9.140625" style="6"/>
    <col min="5633" max="5633" width="14.140625" style="6" bestFit="1" customWidth="1"/>
    <col min="5634" max="5634" width="9.140625" style="6"/>
    <col min="5635" max="5635" width="15.42578125" style="6" customWidth="1"/>
    <col min="5636" max="5638" width="9.140625" style="6"/>
    <col min="5639" max="5639" width="44" style="6" bestFit="1" customWidth="1"/>
    <col min="5640" max="5640" width="11.5703125" style="6" bestFit="1" customWidth="1"/>
    <col min="5641" max="5664" width="0" style="6" hidden="1" customWidth="1"/>
    <col min="5665" max="5888" width="9.140625" style="6"/>
    <col min="5889" max="5889" width="14.140625" style="6" bestFit="1" customWidth="1"/>
    <col min="5890" max="5890" width="9.140625" style="6"/>
    <col min="5891" max="5891" width="15.42578125" style="6" customWidth="1"/>
    <col min="5892" max="5894" width="9.140625" style="6"/>
    <col min="5895" max="5895" width="44" style="6" bestFit="1" customWidth="1"/>
    <col min="5896" max="5896" width="11.5703125" style="6" bestFit="1" customWidth="1"/>
    <col min="5897" max="5920" width="0" style="6" hidden="1" customWidth="1"/>
    <col min="5921" max="6144" width="9.140625" style="6"/>
    <col min="6145" max="6145" width="14.140625" style="6" bestFit="1" customWidth="1"/>
    <col min="6146" max="6146" width="9.140625" style="6"/>
    <col min="6147" max="6147" width="15.42578125" style="6" customWidth="1"/>
    <col min="6148" max="6150" width="9.140625" style="6"/>
    <col min="6151" max="6151" width="44" style="6" bestFit="1" customWidth="1"/>
    <col min="6152" max="6152" width="11.5703125" style="6" bestFit="1" customWidth="1"/>
    <col min="6153" max="6176" width="0" style="6" hidden="1" customWidth="1"/>
    <col min="6177" max="6400" width="9.140625" style="6"/>
    <col min="6401" max="6401" width="14.140625" style="6" bestFit="1" customWidth="1"/>
    <col min="6402" max="6402" width="9.140625" style="6"/>
    <col min="6403" max="6403" width="15.42578125" style="6" customWidth="1"/>
    <col min="6404" max="6406" width="9.140625" style="6"/>
    <col min="6407" max="6407" width="44" style="6" bestFit="1" customWidth="1"/>
    <col min="6408" max="6408" width="11.5703125" style="6" bestFit="1" customWidth="1"/>
    <col min="6409" max="6432" width="0" style="6" hidden="1" customWidth="1"/>
    <col min="6433" max="6656" width="9.140625" style="6"/>
    <col min="6657" max="6657" width="14.140625" style="6" bestFit="1" customWidth="1"/>
    <col min="6658" max="6658" width="9.140625" style="6"/>
    <col min="6659" max="6659" width="15.42578125" style="6" customWidth="1"/>
    <col min="6660" max="6662" width="9.140625" style="6"/>
    <col min="6663" max="6663" width="44" style="6" bestFit="1" customWidth="1"/>
    <col min="6664" max="6664" width="11.5703125" style="6" bestFit="1" customWidth="1"/>
    <col min="6665" max="6688" width="0" style="6" hidden="1" customWidth="1"/>
    <col min="6689" max="6912" width="9.140625" style="6"/>
    <col min="6913" max="6913" width="14.140625" style="6" bestFit="1" customWidth="1"/>
    <col min="6914" max="6914" width="9.140625" style="6"/>
    <col min="6915" max="6915" width="15.42578125" style="6" customWidth="1"/>
    <col min="6916" max="6918" width="9.140625" style="6"/>
    <col min="6919" max="6919" width="44" style="6" bestFit="1" customWidth="1"/>
    <col min="6920" max="6920" width="11.5703125" style="6" bestFit="1" customWidth="1"/>
    <col min="6921" max="6944" width="0" style="6" hidden="1" customWidth="1"/>
    <col min="6945" max="7168" width="9.140625" style="6"/>
    <col min="7169" max="7169" width="14.140625" style="6" bestFit="1" customWidth="1"/>
    <col min="7170" max="7170" width="9.140625" style="6"/>
    <col min="7171" max="7171" width="15.42578125" style="6" customWidth="1"/>
    <col min="7172" max="7174" width="9.140625" style="6"/>
    <col min="7175" max="7175" width="44" style="6" bestFit="1" customWidth="1"/>
    <col min="7176" max="7176" width="11.5703125" style="6" bestFit="1" customWidth="1"/>
    <col min="7177" max="7200" width="0" style="6" hidden="1" customWidth="1"/>
    <col min="7201" max="7424" width="9.140625" style="6"/>
    <col min="7425" max="7425" width="14.140625" style="6" bestFit="1" customWidth="1"/>
    <col min="7426" max="7426" width="9.140625" style="6"/>
    <col min="7427" max="7427" width="15.42578125" style="6" customWidth="1"/>
    <col min="7428" max="7430" width="9.140625" style="6"/>
    <col min="7431" max="7431" width="44" style="6" bestFit="1" customWidth="1"/>
    <col min="7432" max="7432" width="11.5703125" style="6" bestFit="1" customWidth="1"/>
    <col min="7433" max="7456" width="0" style="6" hidden="1" customWidth="1"/>
    <col min="7457" max="7680" width="9.140625" style="6"/>
    <col min="7681" max="7681" width="14.140625" style="6" bestFit="1" customWidth="1"/>
    <col min="7682" max="7682" width="9.140625" style="6"/>
    <col min="7683" max="7683" width="15.42578125" style="6" customWidth="1"/>
    <col min="7684" max="7686" width="9.140625" style="6"/>
    <col min="7687" max="7687" width="44" style="6" bestFit="1" customWidth="1"/>
    <col min="7688" max="7688" width="11.5703125" style="6" bestFit="1" customWidth="1"/>
    <col min="7689" max="7712" width="0" style="6" hidden="1" customWidth="1"/>
    <col min="7713" max="7936" width="9.140625" style="6"/>
    <col min="7937" max="7937" width="14.140625" style="6" bestFit="1" customWidth="1"/>
    <col min="7938" max="7938" width="9.140625" style="6"/>
    <col min="7939" max="7939" width="15.42578125" style="6" customWidth="1"/>
    <col min="7940" max="7942" width="9.140625" style="6"/>
    <col min="7943" max="7943" width="44" style="6" bestFit="1" customWidth="1"/>
    <col min="7944" max="7944" width="11.5703125" style="6" bestFit="1" customWidth="1"/>
    <col min="7945" max="7968" width="0" style="6" hidden="1" customWidth="1"/>
    <col min="7969" max="8192" width="9.140625" style="6"/>
    <col min="8193" max="8193" width="14.140625" style="6" bestFit="1" customWidth="1"/>
    <col min="8194" max="8194" width="9.140625" style="6"/>
    <col min="8195" max="8195" width="15.42578125" style="6" customWidth="1"/>
    <col min="8196" max="8198" width="9.140625" style="6"/>
    <col min="8199" max="8199" width="44" style="6" bestFit="1" customWidth="1"/>
    <col min="8200" max="8200" width="11.5703125" style="6" bestFit="1" customWidth="1"/>
    <col min="8201" max="8224" width="0" style="6" hidden="1" customWidth="1"/>
    <col min="8225" max="8448" width="9.140625" style="6"/>
    <col min="8449" max="8449" width="14.140625" style="6" bestFit="1" customWidth="1"/>
    <col min="8450" max="8450" width="9.140625" style="6"/>
    <col min="8451" max="8451" width="15.42578125" style="6" customWidth="1"/>
    <col min="8452" max="8454" width="9.140625" style="6"/>
    <col min="8455" max="8455" width="44" style="6" bestFit="1" customWidth="1"/>
    <col min="8456" max="8456" width="11.5703125" style="6" bestFit="1" customWidth="1"/>
    <col min="8457" max="8480" width="0" style="6" hidden="1" customWidth="1"/>
    <col min="8481" max="8704" width="9.140625" style="6"/>
    <col min="8705" max="8705" width="14.140625" style="6" bestFit="1" customWidth="1"/>
    <col min="8706" max="8706" width="9.140625" style="6"/>
    <col min="8707" max="8707" width="15.42578125" style="6" customWidth="1"/>
    <col min="8708" max="8710" width="9.140625" style="6"/>
    <col min="8711" max="8711" width="44" style="6" bestFit="1" customWidth="1"/>
    <col min="8712" max="8712" width="11.5703125" style="6" bestFit="1" customWidth="1"/>
    <col min="8713" max="8736" width="0" style="6" hidden="1" customWidth="1"/>
    <col min="8737" max="8960" width="9.140625" style="6"/>
    <col min="8961" max="8961" width="14.140625" style="6" bestFit="1" customWidth="1"/>
    <col min="8962" max="8962" width="9.140625" style="6"/>
    <col min="8963" max="8963" width="15.42578125" style="6" customWidth="1"/>
    <col min="8964" max="8966" width="9.140625" style="6"/>
    <col min="8967" max="8967" width="44" style="6" bestFit="1" customWidth="1"/>
    <col min="8968" max="8968" width="11.5703125" style="6" bestFit="1" customWidth="1"/>
    <col min="8969" max="8992" width="0" style="6" hidden="1" customWidth="1"/>
    <col min="8993" max="9216" width="9.140625" style="6"/>
    <col min="9217" max="9217" width="14.140625" style="6" bestFit="1" customWidth="1"/>
    <col min="9218" max="9218" width="9.140625" style="6"/>
    <col min="9219" max="9219" width="15.42578125" style="6" customWidth="1"/>
    <col min="9220" max="9222" width="9.140625" style="6"/>
    <col min="9223" max="9223" width="44" style="6" bestFit="1" customWidth="1"/>
    <col min="9224" max="9224" width="11.5703125" style="6" bestFit="1" customWidth="1"/>
    <col min="9225" max="9248" width="0" style="6" hidden="1" customWidth="1"/>
    <col min="9249" max="9472" width="9.140625" style="6"/>
    <col min="9473" max="9473" width="14.140625" style="6" bestFit="1" customWidth="1"/>
    <col min="9474" max="9474" width="9.140625" style="6"/>
    <col min="9475" max="9475" width="15.42578125" style="6" customWidth="1"/>
    <col min="9476" max="9478" width="9.140625" style="6"/>
    <col min="9479" max="9479" width="44" style="6" bestFit="1" customWidth="1"/>
    <col min="9480" max="9480" width="11.5703125" style="6" bestFit="1" customWidth="1"/>
    <col min="9481" max="9504" width="0" style="6" hidden="1" customWidth="1"/>
    <col min="9505" max="9728" width="9.140625" style="6"/>
    <col min="9729" max="9729" width="14.140625" style="6" bestFit="1" customWidth="1"/>
    <col min="9730" max="9730" width="9.140625" style="6"/>
    <col min="9731" max="9731" width="15.42578125" style="6" customWidth="1"/>
    <col min="9732" max="9734" width="9.140625" style="6"/>
    <col min="9735" max="9735" width="44" style="6" bestFit="1" customWidth="1"/>
    <col min="9736" max="9736" width="11.5703125" style="6" bestFit="1" customWidth="1"/>
    <col min="9737" max="9760" width="0" style="6" hidden="1" customWidth="1"/>
    <col min="9761" max="9984" width="9.140625" style="6"/>
    <col min="9985" max="9985" width="14.140625" style="6" bestFit="1" customWidth="1"/>
    <col min="9986" max="9986" width="9.140625" style="6"/>
    <col min="9987" max="9987" width="15.42578125" style="6" customWidth="1"/>
    <col min="9988" max="9990" width="9.140625" style="6"/>
    <col min="9991" max="9991" width="44" style="6" bestFit="1" customWidth="1"/>
    <col min="9992" max="9992" width="11.5703125" style="6" bestFit="1" customWidth="1"/>
    <col min="9993" max="10016" width="0" style="6" hidden="1" customWidth="1"/>
    <col min="10017" max="10240" width="9.140625" style="6"/>
    <col min="10241" max="10241" width="14.140625" style="6" bestFit="1" customWidth="1"/>
    <col min="10242" max="10242" width="9.140625" style="6"/>
    <col min="10243" max="10243" width="15.42578125" style="6" customWidth="1"/>
    <col min="10244" max="10246" width="9.140625" style="6"/>
    <col min="10247" max="10247" width="44" style="6" bestFit="1" customWidth="1"/>
    <col min="10248" max="10248" width="11.5703125" style="6" bestFit="1" customWidth="1"/>
    <col min="10249" max="10272" width="0" style="6" hidden="1" customWidth="1"/>
    <col min="10273" max="10496" width="9.140625" style="6"/>
    <col min="10497" max="10497" width="14.140625" style="6" bestFit="1" customWidth="1"/>
    <col min="10498" max="10498" width="9.140625" style="6"/>
    <col min="10499" max="10499" width="15.42578125" style="6" customWidth="1"/>
    <col min="10500" max="10502" width="9.140625" style="6"/>
    <col min="10503" max="10503" width="44" style="6" bestFit="1" customWidth="1"/>
    <col min="10504" max="10504" width="11.5703125" style="6" bestFit="1" customWidth="1"/>
    <col min="10505" max="10528" width="0" style="6" hidden="1" customWidth="1"/>
    <col min="10529" max="10752" width="9.140625" style="6"/>
    <col min="10753" max="10753" width="14.140625" style="6" bestFit="1" customWidth="1"/>
    <col min="10754" max="10754" width="9.140625" style="6"/>
    <col min="10755" max="10755" width="15.42578125" style="6" customWidth="1"/>
    <col min="10756" max="10758" width="9.140625" style="6"/>
    <col min="10759" max="10759" width="44" style="6" bestFit="1" customWidth="1"/>
    <col min="10760" max="10760" width="11.5703125" style="6" bestFit="1" customWidth="1"/>
    <col min="10761" max="10784" width="0" style="6" hidden="1" customWidth="1"/>
    <col min="10785" max="11008" width="9.140625" style="6"/>
    <col min="11009" max="11009" width="14.140625" style="6" bestFit="1" customWidth="1"/>
    <col min="11010" max="11010" width="9.140625" style="6"/>
    <col min="11011" max="11011" width="15.42578125" style="6" customWidth="1"/>
    <col min="11012" max="11014" width="9.140625" style="6"/>
    <col min="11015" max="11015" width="44" style="6" bestFit="1" customWidth="1"/>
    <col min="11016" max="11016" width="11.5703125" style="6" bestFit="1" customWidth="1"/>
    <col min="11017" max="11040" width="0" style="6" hidden="1" customWidth="1"/>
    <col min="11041" max="11264" width="9.140625" style="6"/>
    <col min="11265" max="11265" width="14.140625" style="6" bestFit="1" customWidth="1"/>
    <col min="11266" max="11266" width="9.140625" style="6"/>
    <col min="11267" max="11267" width="15.42578125" style="6" customWidth="1"/>
    <col min="11268" max="11270" width="9.140625" style="6"/>
    <col min="11271" max="11271" width="44" style="6" bestFit="1" customWidth="1"/>
    <col min="11272" max="11272" width="11.5703125" style="6" bestFit="1" customWidth="1"/>
    <col min="11273" max="11296" width="0" style="6" hidden="1" customWidth="1"/>
    <col min="11297" max="11520" width="9.140625" style="6"/>
    <col min="11521" max="11521" width="14.140625" style="6" bestFit="1" customWidth="1"/>
    <col min="11522" max="11522" width="9.140625" style="6"/>
    <col min="11523" max="11523" width="15.42578125" style="6" customWidth="1"/>
    <col min="11524" max="11526" width="9.140625" style="6"/>
    <col min="11527" max="11527" width="44" style="6" bestFit="1" customWidth="1"/>
    <col min="11528" max="11528" width="11.5703125" style="6" bestFit="1" customWidth="1"/>
    <col min="11529" max="11552" width="0" style="6" hidden="1" customWidth="1"/>
    <col min="11553" max="11776" width="9.140625" style="6"/>
    <col min="11777" max="11777" width="14.140625" style="6" bestFit="1" customWidth="1"/>
    <col min="11778" max="11778" width="9.140625" style="6"/>
    <col min="11779" max="11779" width="15.42578125" style="6" customWidth="1"/>
    <col min="11780" max="11782" width="9.140625" style="6"/>
    <col min="11783" max="11783" width="44" style="6" bestFit="1" customWidth="1"/>
    <col min="11784" max="11784" width="11.5703125" style="6" bestFit="1" customWidth="1"/>
    <col min="11785" max="11808" width="0" style="6" hidden="1" customWidth="1"/>
    <col min="11809" max="12032" width="9.140625" style="6"/>
    <col min="12033" max="12033" width="14.140625" style="6" bestFit="1" customWidth="1"/>
    <col min="12034" max="12034" width="9.140625" style="6"/>
    <col min="12035" max="12035" width="15.42578125" style="6" customWidth="1"/>
    <col min="12036" max="12038" width="9.140625" style="6"/>
    <col min="12039" max="12039" width="44" style="6" bestFit="1" customWidth="1"/>
    <col min="12040" max="12040" width="11.5703125" style="6" bestFit="1" customWidth="1"/>
    <col min="12041" max="12064" width="0" style="6" hidden="1" customWidth="1"/>
    <col min="12065" max="12288" width="9.140625" style="6"/>
    <col min="12289" max="12289" width="14.140625" style="6" bestFit="1" customWidth="1"/>
    <col min="12290" max="12290" width="9.140625" style="6"/>
    <col min="12291" max="12291" width="15.42578125" style="6" customWidth="1"/>
    <col min="12292" max="12294" width="9.140625" style="6"/>
    <col min="12295" max="12295" width="44" style="6" bestFit="1" customWidth="1"/>
    <col min="12296" max="12296" width="11.5703125" style="6" bestFit="1" customWidth="1"/>
    <col min="12297" max="12320" width="0" style="6" hidden="1" customWidth="1"/>
    <col min="12321" max="12544" width="9.140625" style="6"/>
    <col min="12545" max="12545" width="14.140625" style="6" bestFit="1" customWidth="1"/>
    <col min="12546" max="12546" width="9.140625" style="6"/>
    <col min="12547" max="12547" width="15.42578125" style="6" customWidth="1"/>
    <col min="12548" max="12550" width="9.140625" style="6"/>
    <col min="12551" max="12551" width="44" style="6" bestFit="1" customWidth="1"/>
    <col min="12552" max="12552" width="11.5703125" style="6" bestFit="1" customWidth="1"/>
    <col min="12553" max="12576" width="0" style="6" hidden="1" customWidth="1"/>
    <col min="12577" max="12800" width="9.140625" style="6"/>
    <col min="12801" max="12801" width="14.140625" style="6" bestFit="1" customWidth="1"/>
    <col min="12802" max="12802" width="9.140625" style="6"/>
    <col min="12803" max="12803" width="15.42578125" style="6" customWidth="1"/>
    <col min="12804" max="12806" width="9.140625" style="6"/>
    <col min="12807" max="12807" width="44" style="6" bestFit="1" customWidth="1"/>
    <col min="12808" max="12808" width="11.5703125" style="6" bestFit="1" customWidth="1"/>
    <col min="12809" max="12832" width="0" style="6" hidden="1" customWidth="1"/>
    <col min="12833" max="13056" width="9.140625" style="6"/>
    <col min="13057" max="13057" width="14.140625" style="6" bestFit="1" customWidth="1"/>
    <col min="13058" max="13058" width="9.140625" style="6"/>
    <col min="13059" max="13059" width="15.42578125" style="6" customWidth="1"/>
    <col min="13060" max="13062" width="9.140625" style="6"/>
    <col min="13063" max="13063" width="44" style="6" bestFit="1" customWidth="1"/>
    <col min="13064" max="13064" width="11.5703125" style="6" bestFit="1" customWidth="1"/>
    <col min="13065" max="13088" width="0" style="6" hidden="1" customWidth="1"/>
    <col min="13089" max="13312" width="9.140625" style="6"/>
    <col min="13313" max="13313" width="14.140625" style="6" bestFit="1" customWidth="1"/>
    <col min="13314" max="13314" width="9.140625" style="6"/>
    <col min="13315" max="13315" width="15.42578125" style="6" customWidth="1"/>
    <col min="13316" max="13318" width="9.140625" style="6"/>
    <col min="13319" max="13319" width="44" style="6" bestFit="1" customWidth="1"/>
    <col min="13320" max="13320" width="11.5703125" style="6" bestFit="1" customWidth="1"/>
    <col min="13321" max="13344" width="0" style="6" hidden="1" customWidth="1"/>
    <col min="13345" max="13568" width="9.140625" style="6"/>
    <col min="13569" max="13569" width="14.140625" style="6" bestFit="1" customWidth="1"/>
    <col min="13570" max="13570" width="9.140625" style="6"/>
    <col min="13571" max="13571" width="15.42578125" style="6" customWidth="1"/>
    <col min="13572" max="13574" width="9.140625" style="6"/>
    <col min="13575" max="13575" width="44" style="6" bestFit="1" customWidth="1"/>
    <col min="13576" max="13576" width="11.5703125" style="6" bestFit="1" customWidth="1"/>
    <col min="13577" max="13600" width="0" style="6" hidden="1" customWidth="1"/>
    <col min="13601" max="13824" width="9.140625" style="6"/>
    <col min="13825" max="13825" width="14.140625" style="6" bestFit="1" customWidth="1"/>
    <col min="13826" max="13826" width="9.140625" style="6"/>
    <col min="13827" max="13827" width="15.42578125" style="6" customWidth="1"/>
    <col min="13828" max="13830" width="9.140625" style="6"/>
    <col min="13831" max="13831" width="44" style="6" bestFit="1" customWidth="1"/>
    <col min="13832" max="13832" width="11.5703125" style="6" bestFit="1" customWidth="1"/>
    <col min="13833" max="13856" width="0" style="6" hidden="1" customWidth="1"/>
    <col min="13857" max="14080" width="9.140625" style="6"/>
    <col min="14081" max="14081" width="14.140625" style="6" bestFit="1" customWidth="1"/>
    <col min="14082" max="14082" width="9.140625" style="6"/>
    <col min="14083" max="14083" width="15.42578125" style="6" customWidth="1"/>
    <col min="14084" max="14086" width="9.140625" style="6"/>
    <col min="14087" max="14087" width="44" style="6" bestFit="1" customWidth="1"/>
    <col min="14088" max="14088" width="11.5703125" style="6" bestFit="1" customWidth="1"/>
    <col min="14089" max="14112" width="0" style="6" hidden="1" customWidth="1"/>
    <col min="14113" max="14336" width="9.140625" style="6"/>
    <col min="14337" max="14337" width="14.140625" style="6" bestFit="1" customWidth="1"/>
    <col min="14338" max="14338" width="9.140625" style="6"/>
    <col min="14339" max="14339" width="15.42578125" style="6" customWidth="1"/>
    <col min="14340" max="14342" width="9.140625" style="6"/>
    <col min="14343" max="14343" width="44" style="6" bestFit="1" customWidth="1"/>
    <col min="14344" max="14344" width="11.5703125" style="6" bestFit="1" customWidth="1"/>
    <col min="14345" max="14368" width="0" style="6" hidden="1" customWidth="1"/>
    <col min="14369" max="14592" width="9.140625" style="6"/>
    <col min="14593" max="14593" width="14.140625" style="6" bestFit="1" customWidth="1"/>
    <col min="14594" max="14594" width="9.140625" style="6"/>
    <col min="14595" max="14595" width="15.42578125" style="6" customWidth="1"/>
    <col min="14596" max="14598" width="9.140625" style="6"/>
    <col min="14599" max="14599" width="44" style="6" bestFit="1" customWidth="1"/>
    <col min="14600" max="14600" width="11.5703125" style="6" bestFit="1" customWidth="1"/>
    <col min="14601" max="14624" width="0" style="6" hidden="1" customWidth="1"/>
    <col min="14625" max="14848" width="9.140625" style="6"/>
    <col min="14849" max="14849" width="14.140625" style="6" bestFit="1" customWidth="1"/>
    <col min="14850" max="14850" width="9.140625" style="6"/>
    <col min="14851" max="14851" width="15.42578125" style="6" customWidth="1"/>
    <col min="14852" max="14854" width="9.140625" style="6"/>
    <col min="14855" max="14855" width="44" style="6" bestFit="1" customWidth="1"/>
    <col min="14856" max="14856" width="11.5703125" style="6" bestFit="1" customWidth="1"/>
    <col min="14857" max="14880" width="0" style="6" hidden="1" customWidth="1"/>
    <col min="14881" max="15104" width="9.140625" style="6"/>
    <col min="15105" max="15105" width="14.140625" style="6" bestFit="1" customWidth="1"/>
    <col min="15106" max="15106" width="9.140625" style="6"/>
    <col min="15107" max="15107" width="15.42578125" style="6" customWidth="1"/>
    <col min="15108" max="15110" width="9.140625" style="6"/>
    <col min="15111" max="15111" width="44" style="6" bestFit="1" customWidth="1"/>
    <col min="15112" max="15112" width="11.5703125" style="6" bestFit="1" customWidth="1"/>
    <col min="15113" max="15136" width="0" style="6" hidden="1" customWidth="1"/>
    <col min="15137" max="15360" width="9.140625" style="6"/>
    <col min="15361" max="15361" width="14.140625" style="6" bestFit="1" customWidth="1"/>
    <col min="15362" max="15362" width="9.140625" style="6"/>
    <col min="15363" max="15363" width="15.42578125" style="6" customWidth="1"/>
    <col min="15364" max="15366" width="9.140625" style="6"/>
    <col min="15367" max="15367" width="44" style="6" bestFit="1" customWidth="1"/>
    <col min="15368" max="15368" width="11.5703125" style="6" bestFit="1" customWidth="1"/>
    <col min="15369" max="15392" width="0" style="6" hidden="1" customWidth="1"/>
    <col min="15393" max="15616" width="9.140625" style="6"/>
    <col min="15617" max="15617" width="14.140625" style="6" bestFit="1" customWidth="1"/>
    <col min="15618" max="15618" width="9.140625" style="6"/>
    <col min="15619" max="15619" width="15.42578125" style="6" customWidth="1"/>
    <col min="15620" max="15622" width="9.140625" style="6"/>
    <col min="15623" max="15623" width="44" style="6" bestFit="1" customWidth="1"/>
    <col min="15624" max="15624" width="11.5703125" style="6" bestFit="1" customWidth="1"/>
    <col min="15625" max="15648" width="0" style="6" hidden="1" customWidth="1"/>
    <col min="15649" max="15872" width="9.140625" style="6"/>
    <col min="15873" max="15873" width="14.140625" style="6" bestFit="1" customWidth="1"/>
    <col min="15874" max="15874" width="9.140625" style="6"/>
    <col min="15875" max="15875" width="15.42578125" style="6" customWidth="1"/>
    <col min="15876" max="15878" width="9.140625" style="6"/>
    <col min="15879" max="15879" width="44" style="6" bestFit="1" customWidth="1"/>
    <col min="15880" max="15880" width="11.5703125" style="6" bestFit="1" customWidth="1"/>
    <col min="15881" max="15904" width="0" style="6" hidden="1" customWidth="1"/>
    <col min="15905" max="16128" width="9.140625" style="6"/>
    <col min="16129" max="16129" width="14.140625" style="6" bestFit="1" customWidth="1"/>
    <col min="16130" max="16130" width="9.140625" style="6"/>
    <col min="16131" max="16131" width="15.42578125" style="6" customWidth="1"/>
    <col min="16132" max="16134" width="9.140625" style="6"/>
    <col min="16135" max="16135" width="44" style="6" bestFit="1" customWidth="1"/>
    <col min="16136" max="16136" width="11.5703125" style="6" bestFit="1" customWidth="1"/>
    <col min="16137" max="16160" width="0" style="6" hidden="1" customWidth="1"/>
    <col min="16161" max="16384" width="9.140625" style="6"/>
  </cols>
  <sheetData>
    <row r="1" spans="1:52" x14ac:dyDescent="0.2">
      <c r="A1" s="6">
        <v>1</v>
      </c>
      <c r="B1" s="6">
        <v>2</v>
      </c>
      <c r="C1" s="6">
        <v>3</v>
      </c>
      <c r="D1" s="6">
        <v>4</v>
      </c>
      <c r="E1" s="6">
        <v>5</v>
      </c>
      <c r="F1" s="6">
        <v>6</v>
      </c>
      <c r="G1" s="6">
        <v>7</v>
      </c>
      <c r="H1" s="6">
        <v>8</v>
      </c>
      <c r="I1" s="6">
        <v>9</v>
      </c>
      <c r="J1" s="6">
        <v>10</v>
      </c>
      <c r="K1" s="6">
        <v>11</v>
      </c>
      <c r="L1" s="6">
        <v>12</v>
      </c>
      <c r="M1" s="6">
        <v>13</v>
      </c>
      <c r="N1" s="6">
        <v>14</v>
      </c>
      <c r="O1" s="6">
        <v>15</v>
      </c>
      <c r="P1" s="6">
        <v>16</v>
      </c>
      <c r="Q1" s="6">
        <v>17</v>
      </c>
      <c r="R1" s="6">
        <v>18</v>
      </c>
      <c r="S1" s="6">
        <v>19</v>
      </c>
      <c r="T1" s="6">
        <v>20</v>
      </c>
      <c r="U1" s="6">
        <v>21</v>
      </c>
      <c r="V1" s="6">
        <v>22</v>
      </c>
      <c r="W1" s="6">
        <v>23</v>
      </c>
      <c r="X1" s="6">
        <v>24</v>
      </c>
      <c r="Y1" s="6">
        <v>25</v>
      </c>
      <c r="Z1" s="6">
        <v>26</v>
      </c>
      <c r="AA1" s="6">
        <v>27</v>
      </c>
      <c r="AB1" s="6">
        <v>28</v>
      </c>
      <c r="AC1" s="6">
        <v>29</v>
      </c>
      <c r="AD1" s="6">
        <v>30</v>
      </c>
      <c r="AE1" s="6">
        <v>31</v>
      </c>
      <c r="AF1" s="6">
        <v>32</v>
      </c>
      <c r="AG1" s="6">
        <v>33</v>
      </c>
      <c r="AH1" s="6">
        <v>34</v>
      </c>
      <c r="AI1" s="6">
        <v>35</v>
      </c>
      <c r="AJ1" s="6">
        <v>36</v>
      </c>
      <c r="AK1" s="6">
        <v>37</v>
      </c>
      <c r="AL1" s="6">
        <v>38</v>
      </c>
      <c r="AM1" s="6">
        <v>39</v>
      </c>
      <c r="AN1" s="6">
        <v>40</v>
      </c>
      <c r="AO1" s="6">
        <v>41</v>
      </c>
      <c r="AP1" s="6">
        <v>42</v>
      </c>
      <c r="AQ1" s="6">
        <v>43</v>
      </c>
      <c r="AR1" s="6">
        <v>44</v>
      </c>
      <c r="AS1" s="6">
        <v>45</v>
      </c>
      <c r="AT1" s="6">
        <v>46</v>
      </c>
      <c r="AU1" s="6">
        <v>47</v>
      </c>
      <c r="AV1" s="6">
        <v>48</v>
      </c>
      <c r="AW1" s="6">
        <v>49</v>
      </c>
      <c r="AX1" s="6">
        <v>50</v>
      </c>
      <c r="AY1" s="6">
        <v>51</v>
      </c>
      <c r="AZ1" s="6">
        <v>52</v>
      </c>
    </row>
    <row r="2" spans="1:52" s="40" customFormat="1" x14ac:dyDescent="0.2">
      <c r="A2" s="40" t="s">
        <v>99</v>
      </c>
      <c r="B2" s="41" t="s">
        <v>93</v>
      </c>
      <c r="C2" s="42" t="s">
        <v>36</v>
      </c>
      <c r="D2" s="43" t="s">
        <v>100</v>
      </c>
      <c r="E2" s="43" t="s">
        <v>101</v>
      </c>
      <c r="F2" s="43" t="s">
        <v>102</v>
      </c>
      <c r="G2" s="43" t="s">
        <v>103</v>
      </c>
      <c r="H2" s="44" t="s">
        <v>144</v>
      </c>
      <c r="I2" s="45" t="s">
        <v>145</v>
      </c>
      <c r="J2" s="46" t="s">
        <v>146</v>
      </c>
      <c r="K2" s="46" t="s">
        <v>147</v>
      </c>
      <c r="L2" s="46" t="s">
        <v>148</v>
      </c>
      <c r="M2" s="45" t="s">
        <v>149</v>
      </c>
      <c r="N2" s="46" t="s">
        <v>150</v>
      </c>
      <c r="O2" s="46" t="s">
        <v>151</v>
      </c>
      <c r="P2" s="46" t="s">
        <v>152</v>
      </c>
      <c r="Q2" s="45" t="s">
        <v>153</v>
      </c>
      <c r="R2" s="46" t="s">
        <v>154</v>
      </c>
      <c r="S2" s="46" t="s">
        <v>155</v>
      </c>
      <c r="T2" s="46" t="s">
        <v>156</v>
      </c>
      <c r="U2" s="45" t="s">
        <v>157</v>
      </c>
      <c r="V2" s="46" t="s">
        <v>158</v>
      </c>
      <c r="W2" s="46" t="s">
        <v>159</v>
      </c>
      <c r="X2" s="46" t="s">
        <v>160</v>
      </c>
      <c r="Y2" s="45" t="s">
        <v>161</v>
      </c>
      <c r="Z2" s="46" t="s">
        <v>162</v>
      </c>
      <c r="AA2" s="46" t="s">
        <v>163</v>
      </c>
      <c r="AB2" s="46" t="s">
        <v>164</v>
      </c>
      <c r="AC2" s="45" t="s">
        <v>165</v>
      </c>
      <c r="AD2" s="46" t="s">
        <v>166</v>
      </c>
      <c r="AE2" s="46" t="s">
        <v>167</v>
      </c>
      <c r="AF2" s="46" t="s">
        <v>168</v>
      </c>
      <c r="AG2" s="45" t="s">
        <v>169</v>
      </c>
      <c r="AH2" s="46" t="s">
        <v>170</v>
      </c>
      <c r="AI2" s="46" t="s">
        <v>171</v>
      </c>
      <c r="AJ2" s="46" t="s">
        <v>172</v>
      </c>
      <c r="AK2" s="45" t="s">
        <v>173</v>
      </c>
      <c r="AL2" s="46" t="s">
        <v>174</v>
      </c>
      <c r="AM2" s="46" t="s">
        <v>175</v>
      </c>
      <c r="AN2" s="46" t="s">
        <v>176</v>
      </c>
      <c r="AO2" s="45" t="s">
        <v>177</v>
      </c>
      <c r="AP2" s="46" t="s">
        <v>178</v>
      </c>
      <c r="AQ2" s="46" t="s">
        <v>179</v>
      </c>
      <c r="AR2" s="46" t="s">
        <v>180</v>
      </c>
      <c r="AS2" s="71" t="s">
        <v>217</v>
      </c>
      <c r="AT2" s="72" t="s">
        <v>218</v>
      </c>
      <c r="AU2" s="72" t="s">
        <v>219</v>
      </c>
      <c r="AV2" s="72" t="s">
        <v>220</v>
      </c>
      <c r="AW2" s="71" t="s">
        <v>221</v>
      </c>
      <c r="AX2" s="72" t="s">
        <v>222</v>
      </c>
      <c r="AY2" s="72" t="s">
        <v>223</v>
      </c>
      <c r="AZ2" s="72" t="s">
        <v>224</v>
      </c>
    </row>
    <row r="3" spans="1:52" s="47" customFormat="1" x14ac:dyDescent="0.2">
      <c r="A3" s="47" t="str">
        <f>B3&amp;"_"&amp;C3</f>
        <v>13_2285002006</v>
      </c>
      <c r="B3" s="48" t="s">
        <v>117</v>
      </c>
      <c r="C3" s="40">
        <v>2285002006</v>
      </c>
      <c r="D3" s="49" t="s">
        <v>1</v>
      </c>
      <c r="E3" s="49" t="s">
        <v>15</v>
      </c>
      <c r="F3" s="49" t="s">
        <v>13</v>
      </c>
      <c r="G3" s="49" t="s">
        <v>29</v>
      </c>
      <c r="H3" s="47" t="s">
        <v>47</v>
      </c>
      <c r="I3" s="50">
        <v>34.857142857142861</v>
      </c>
      <c r="J3" s="50">
        <v>92.307692307692307</v>
      </c>
      <c r="K3" s="47">
        <v>38</v>
      </c>
      <c r="L3" s="47">
        <v>100</v>
      </c>
      <c r="M3" s="50">
        <v>38.285714285714285</v>
      </c>
      <c r="N3" s="50">
        <v>92.307692307692307</v>
      </c>
      <c r="O3" s="47">
        <v>41</v>
      </c>
      <c r="P3" s="47">
        <v>100</v>
      </c>
      <c r="Q3" s="50">
        <v>41.142857142857139</v>
      </c>
      <c r="R3" s="50">
        <v>92.307692307692307</v>
      </c>
      <c r="S3" s="47">
        <v>45</v>
      </c>
      <c r="T3" s="47">
        <v>100</v>
      </c>
      <c r="U3" s="50">
        <v>43.428571428571431</v>
      </c>
      <c r="V3" s="50">
        <v>92.307692307692307</v>
      </c>
      <c r="W3" s="47">
        <v>47</v>
      </c>
      <c r="X3" s="47">
        <v>100</v>
      </c>
      <c r="Y3" s="50">
        <v>46.285714285714285</v>
      </c>
      <c r="Z3" s="50">
        <v>92.307692307692307</v>
      </c>
      <c r="AA3" s="47">
        <v>50</v>
      </c>
      <c r="AB3" s="47">
        <v>100</v>
      </c>
      <c r="AC3" s="50">
        <v>49.142857142857146</v>
      </c>
      <c r="AD3" s="50">
        <v>92.307692307692307</v>
      </c>
      <c r="AE3" s="47">
        <v>53</v>
      </c>
      <c r="AF3" s="47">
        <v>100</v>
      </c>
      <c r="AG3" s="50">
        <v>52</v>
      </c>
      <c r="AH3" s="50">
        <v>92.307692307692307</v>
      </c>
      <c r="AI3" s="47">
        <v>56</v>
      </c>
      <c r="AJ3" s="47">
        <v>100</v>
      </c>
      <c r="AK3" s="50">
        <v>54.857142857142861</v>
      </c>
      <c r="AL3" s="50">
        <v>92.307692307692307</v>
      </c>
      <c r="AM3" s="47">
        <v>59</v>
      </c>
      <c r="AN3" s="47">
        <v>100</v>
      </c>
      <c r="AO3" s="50">
        <v>57.714285714285715</v>
      </c>
      <c r="AP3" s="50">
        <v>92.307692307692307</v>
      </c>
      <c r="AQ3" s="47">
        <v>63</v>
      </c>
      <c r="AR3" s="47">
        <v>100</v>
      </c>
      <c r="AS3" s="69">
        <f>AT3*AU3/100</f>
        <v>22.857142857142854</v>
      </c>
      <c r="AT3" s="69">
        <v>92.307692307692307</v>
      </c>
      <c r="AU3" s="70">
        <v>24.761904761904759</v>
      </c>
      <c r="AV3" s="70">
        <v>100</v>
      </c>
      <c r="AW3" s="69">
        <f>AX3*AY3/100</f>
        <v>69.714285714285708</v>
      </c>
      <c r="AX3" s="69">
        <v>92.307692307692307</v>
      </c>
      <c r="AY3" s="70">
        <v>75.523809523809518</v>
      </c>
      <c r="AZ3" s="70">
        <v>100</v>
      </c>
    </row>
    <row r="4" spans="1:52" s="47" customFormat="1" x14ac:dyDescent="0.2">
      <c r="A4" s="47" t="str">
        <f t="shared" ref="A4:A22" si="0">B4&amp;"_"&amp;C4</f>
        <v>13_2285002006</v>
      </c>
      <c r="B4" s="48" t="s">
        <v>117</v>
      </c>
      <c r="C4" s="40">
        <v>2285002006</v>
      </c>
      <c r="D4" s="49" t="s">
        <v>1</v>
      </c>
      <c r="E4" s="49" t="s">
        <v>15</v>
      </c>
      <c r="F4" s="49" t="s">
        <v>13</v>
      </c>
      <c r="G4" s="49" t="s">
        <v>29</v>
      </c>
      <c r="H4" s="47" t="s">
        <v>48</v>
      </c>
      <c r="I4" s="50">
        <v>53.968253968253968</v>
      </c>
      <c r="J4" s="50">
        <v>95.3125</v>
      </c>
      <c r="K4" s="47">
        <v>57</v>
      </c>
      <c r="L4" s="47">
        <v>100</v>
      </c>
      <c r="M4" s="50">
        <v>57.142857142857139</v>
      </c>
      <c r="N4" s="50">
        <v>95.3125</v>
      </c>
      <c r="O4" s="47">
        <v>60</v>
      </c>
      <c r="P4" s="47">
        <v>100</v>
      </c>
      <c r="Q4" s="50">
        <v>60.317460317460316</v>
      </c>
      <c r="R4" s="50">
        <v>95.3125</v>
      </c>
      <c r="S4" s="47">
        <v>63</v>
      </c>
      <c r="T4" s="47">
        <v>100</v>
      </c>
      <c r="U4" s="50">
        <v>63.492063492063487</v>
      </c>
      <c r="V4" s="50">
        <v>95.3125</v>
      </c>
      <c r="W4" s="47">
        <v>67</v>
      </c>
      <c r="X4" s="47">
        <v>100</v>
      </c>
      <c r="Y4" s="50">
        <v>65.079365079365076</v>
      </c>
      <c r="Z4" s="50">
        <v>95.3125</v>
      </c>
      <c r="AA4" s="47">
        <v>68</v>
      </c>
      <c r="AB4" s="47">
        <v>100</v>
      </c>
      <c r="AC4" s="50">
        <v>68.253968253968253</v>
      </c>
      <c r="AD4" s="50">
        <v>95.3125</v>
      </c>
      <c r="AE4" s="47">
        <v>72</v>
      </c>
      <c r="AF4" s="47">
        <v>100</v>
      </c>
      <c r="AG4" s="50">
        <v>69.841269841269849</v>
      </c>
      <c r="AH4" s="50">
        <v>95.3125</v>
      </c>
      <c r="AI4" s="47">
        <v>73</v>
      </c>
      <c r="AJ4" s="47">
        <v>100</v>
      </c>
      <c r="AK4" s="50">
        <v>73.015873015873012</v>
      </c>
      <c r="AL4" s="50">
        <v>95.3125</v>
      </c>
      <c r="AM4" s="47">
        <v>77</v>
      </c>
      <c r="AN4" s="47">
        <v>100</v>
      </c>
      <c r="AO4" s="50">
        <v>74.603174603174594</v>
      </c>
      <c r="AP4" s="50">
        <v>95.3125</v>
      </c>
      <c r="AQ4" s="47">
        <v>78</v>
      </c>
      <c r="AR4" s="47">
        <v>100</v>
      </c>
      <c r="AS4" s="69">
        <f t="shared" ref="AS4:AS26" si="1">AT4*AU4/100</f>
        <v>0</v>
      </c>
      <c r="AT4" s="69">
        <v>95.3125</v>
      </c>
      <c r="AU4" s="70"/>
      <c r="AV4" s="70">
        <v>100</v>
      </c>
      <c r="AW4" s="69">
        <f t="shared" ref="AW4:AW26" si="2">AX4*AY4/100</f>
        <v>0</v>
      </c>
      <c r="AX4" s="69">
        <v>95.3125</v>
      </c>
      <c r="AY4" s="70"/>
      <c r="AZ4" s="70">
        <v>100</v>
      </c>
    </row>
    <row r="5" spans="1:52" s="47" customFormat="1" x14ac:dyDescent="0.2">
      <c r="A5" s="47" t="str">
        <f t="shared" si="0"/>
        <v>13_2285002006</v>
      </c>
      <c r="B5" s="48" t="s">
        <v>117</v>
      </c>
      <c r="C5" s="40">
        <v>2285002006</v>
      </c>
      <c r="D5" s="49" t="s">
        <v>1</v>
      </c>
      <c r="E5" s="49" t="s">
        <v>15</v>
      </c>
      <c r="F5" s="49" t="s">
        <v>13</v>
      </c>
      <c r="G5" s="49" t="s">
        <v>29</v>
      </c>
      <c r="H5" s="47" t="s">
        <v>49</v>
      </c>
      <c r="I5" s="50">
        <v>53.968253968253975</v>
      </c>
      <c r="J5" s="50">
        <v>95.3125</v>
      </c>
      <c r="K5" s="47">
        <v>57</v>
      </c>
      <c r="L5" s="47">
        <v>100</v>
      </c>
      <c r="M5" s="50">
        <v>57.142857142857139</v>
      </c>
      <c r="N5" s="50">
        <v>95.3125</v>
      </c>
      <c r="O5" s="47">
        <v>60</v>
      </c>
      <c r="P5" s="47">
        <v>100</v>
      </c>
      <c r="Q5" s="50">
        <v>60.317460317460316</v>
      </c>
      <c r="R5" s="50">
        <v>95.3125</v>
      </c>
      <c r="S5" s="47">
        <v>63</v>
      </c>
      <c r="T5" s="47">
        <v>100</v>
      </c>
      <c r="U5" s="50">
        <v>63.492063492063487</v>
      </c>
      <c r="V5" s="50">
        <v>95.3125</v>
      </c>
      <c r="W5" s="47">
        <v>67</v>
      </c>
      <c r="X5" s="47">
        <v>100</v>
      </c>
      <c r="Y5" s="50">
        <v>65.079365079365076</v>
      </c>
      <c r="Z5" s="50">
        <v>95.3125</v>
      </c>
      <c r="AA5" s="47">
        <v>68</v>
      </c>
      <c r="AB5" s="47">
        <v>100</v>
      </c>
      <c r="AC5" s="50">
        <v>68.253968253968239</v>
      </c>
      <c r="AD5" s="50">
        <v>95.3125</v>
      </c>
      <c r="AE5" s="47">
        <v>72</v>
      </c>
      <c r="AF5" s="47">
        <v>100</v>
      </c>
      <c r="AG5" s="50">
        <v>69.841269841269835</v>
      </c>
      <c r="AH5" s="50">
        <v>95.3125</v>
      </c>
      <c r="AI5" s="47">
        <v>73</v>
      </c>
      <c r="AJ5" s="47">
        <v>100</v>
      </c>
      <c r="AK5" s="50">
        <v>73.015873015873012</v>
      </c>
      <c r="AL5" s="50">
        <v>95.3125</v>
      </c>
      <c r="AM5" s="47">
        <v>77</v>
      </c>
      <c r="AN5" s="47">
        <v>100</v>
      </c>
      <c r="AO5" s="50">
        <v>74.603174603174594</v>
      </c>
      <c r="AP5" s="50">
        <v>95.3125</v>
      </c>
      <c r="AQ5" s="47">
        <v>78</v>
      </c>
      <c r="AR5" s="47">
        <v>100</v>
      </c>
      <c r="AS5" s="69">
        <f t="shared" si="1"/>
        <v>0</v>
      </c>
      <c r="AT5" s="69">
        <v>95.3125</v>
      </c>
      <c r="AU5" s="70"/>
      <c r="AV5" s="70">
        <v>100</v>
      </c>
      <c r="AW5" s="69">
        <f t="shared" si="2"/>
        <v>0</v>
      </c>
      <c r="AX5" s="69">
        <v>95.3125</v>
      </c>
      <c r="AY5" s="70"/>
      <c r="AZ5" s="70">
        <v>100</v>
      </c>
    </row>
    <row r="6" spans="1:52" s="47" customFormat="1" x14ac:dyDescent="0.2">
      <c r="A6" s="47" t="str">
        <f t="shared" si="0"/>
        <v>13_2285002006</v>
      </c>
      <c r="B6" s="48" t="s">
        <v>117</v>
      </c>
      <c r="C6" s="40">
        <v>2285002006</v>
      </c>
      <c r="D6" s="49" t="s">
        <v>1</v>
      </c>
      <c r="E6" s="49" t="s">
        <v>15</v>
      </c>
      <c r="F6" s="49" t="s">
        <v>13</v>
      </c>
      <c r="G6" s="49" t="s">
        <v>29</v>
      </c>
      <c r="H6" s="47" t="s">
        <v>50</v>
      </c>
      <c r="I6" s="50">
        <v>95.795795795795797</v>
      </c>
      <c r="J6" s="50">
        <v>97.941888619854723</v>
      </c>
      <c r="K6" s="47">
        <v>98</v>
      </c>
      <c r="L6" s="47">
        <v>100</v>
      </c>
      <c r="M6" s="50">
        <v>95.870870870870874</v>
      </c>
      <c r="N6" s="50">
        <v>97.941888619854723</v>
      </c>
      <c r="O6" s="47">
        <v>98</v>
      </c>
      <c r="P6" s="47">
        <v>100</v>
      </c>
      <c r="Q6" s="50">
        <v>95.870870870870874</v>
      </c>
      <c r="R6" s="50">
        <v>97.941888619854723</v>
      </c>
      <c r="S6" s="47">
        <v>98</v>
      </c>
      <c r="T6" s="47">
        <v>100</v>
      </c>
      <c r="U6" s="50">
        <v>95.870870870870874</v>
      </c>
      <c r="V6" s="50">
        <v>97.941888619854723</v>
      </c>
      <c r="W6" s="47">
        <v>98</v>
      </c>
      <c r="X6" s="47">
        <v>100</v>
      </c>
      <c r="Y6" s="50">
        <v>95.870870870870874</v>
      </c>
      <c r="Z6" s="50">
        <v>97.941888619854723</v>
      </c>
      <c r="AA6" s="47">
        <v>98</v>
      </c>
      <c r="AB6" s="47">
        <v>100</v>
      </c>
      <c r="AC6" s="50">
        <v>95.870870870870874</v>
      </c>
      <c r="AD6" s="50">
        <v>97.941888619854723</v>
      </c>
      <c r="AE6" s="47">
        <v>98</v>
      </c>
      <c r="AF6" s="47">
        <v>100</v>
      </c>
      <c r="AG6" s="50">
        <v>95.870870870870874</v>
      </c>
      <c r="AH6" s="50">
        <v>97.941888619854723</v>
      </c>
      <c r="AI6" s="47">
        <v>98</v>
      </c>
      <c r="AJ6" s="47">
        <v>100</v>
      </c>
      <c r="AK6" s="50">
        <v>95.870870870870874</v>
      </c>
      <c r="AL6" s="50">
        <v>97.941888619854723</v>
      </c>
      <c r="AM6" s="47">
        <v>98</v>
      </c>
      <c r="AN6" s="47">
        <v>100</v>
      </c>
      <c r="AO6" s="50">
        <v>95.870870870870874</v>
      </c>
      <c r="AP6" s="50">
        <v>97.941888619854723</v>
      </c>
      <c r="AQ6" s="47">
        <v>98</v>
      </c>
      <c r="AR6" s="47">
        <v>100</v>
      </c>
      <c r="AS6" s="69">
        <f t="shared" si="1"/>
        <v>0</v>
      </c>
      <c r="AT6" s="69">
        <v>97.941888619854723</v>
      </c>
      <c r="AU6" s="70"/>
      <c r="AV6" s="70">
        <v>100</v>
      </c>
      <c r="AW6" s="69">
        <f t="shared" si="2"/>
        <v>0</v>
      </c>
      <c r="AX6" s="69">
        <v>97.941888619854723</v>
      </c>
      <c r="AY6" s="70"/>
      <c r="AZ6" s="70">
        <v>100</v>
      </c>
    </row>
    <row r="7" spans="1:52" s="47" customFormat="1" x14ac:dyDescent="0.2">
      <c r="A7" s="47" t="str">
        <f t="shared" si="0"/>
        <v>13_2285002006</v>
      </c>
      <c r="B7" s="48" t="s">
        <v>117</v>
      </c>
      <c r="C7" s="40">
        <v>2285002006</v>
      </c>
      <c r="D7" s="49" t="s">
        <v>1</v>
      </c>
      <c r="E7" s="49" t="s">
        <v>15</v>
      </c>
      <c r="F7" s="49" t="s">
        <v>13</v>
      </c>
      <c r="G7" s="49" t="s">
        <v>29</v>
      </c>
      <c r="H7" s="47" t="s">
        <v>51</v>
      </c>
      <c r="I7" s="50">
        <v>50.537634408602159</v>
      </c>
      <c r="J7" s="50">
        <v>91.666666666666657</v>
      </c>
      <c r="K7" s="47">
        <v>55</v>
      </c>
      <c r="L7" s="47">
        <v>100</v>
      </c>
      <c r="M7" s="50">
        <v>54.838709677419359</v>
      </c>
      <c r="N7" s="50">
        <v>91.666666666666657</v>
      </c>
      <c r="O7" s="47">
        <v>60</v>
      </c>
      <c r="P7" s="47">
        <v>100</v>
      </c>
      <c r="Q7" s="50">
        <v>58.064516129032263</v>
      </c>
      <c r="R7" s="50">
        <v>91.666666666666657</v>
      </c>
      <c r="S7" s="47">
        <v>63</v>
      </c>
      <c r="T7" s="47">
        <v>100</v>
      </c>
      <c r="U7" s="50">
        <v>61.290322580645174</v>
      </c>
      <c r="V7" s="50">
        <v>91.666666666666657</v>
      </c>
      <c r="W7" s="47">
        <v>67</v>
      </c>
      <c r="X7" s="47">
        <v>100</v>
      </c>
      <c r="Y7" s="50">
        <v>63.44086021505376</v>
      </c>
      <c r="Z7" s="50">
        <v>91.666666666666657</v>
      </c>
      <c r="AA7" s="47">
        <v>69</v>
      </c>
      <c r="AB7" s="47">
        <v>100</v>
      </c>
      <c r="AC7" s="50">
        <v>65.591397849462368</v>
      </c>
      <c r="AD7" s="50">
        <v>91.666666666666657</v>
      </c>
      <c r="AE7" s="47">
        <v>72</v>
      </c>
      <c r="AF7" s="47">
        <v>100</v>
      </c>
      <c r="AG7" s="50">
        <v>67.741935483870975</v>
      </c>
      <c r="AH7" s="50">
        <v>91.666666666666657</v>
      </c>
      <c r="AI7" s="47">
        <v>74</v>
      </c>
      <c r="AJ7" s="47">
        <v>100</v>
      </c>
      <c r="AK7" s="50">
        <v>69.892473118279568</v>
      </c>
      <c r="AL7" s="50">
        <v>91.666666666666657</v>
      </c>
      <c r="AM7" s="47">
        <v>76</v>
      </c>
      <c r="AN7" s="47">
        <v>100</v>
      </c>
      <c r="AO7" s="50">
        <v>72.043010752688176</v>
      </c>
      <c r="AP7" s="50">
        <v>91.666666666666657</v>
      </c>
      <c r="AQ7" s="47">
        <v>79</v>
      </c>
      <c r="AR7" s="47">
        <v>100</v>
      </c>
      <c r="AS7" s="69">
        <f t="shared" si="1"/>
        <v>34.408602150537654</v>
      </c>
      <c r="AT7" s="69">
        <v>91.666666666666657</v>
      </c>
      <c r="AU7" s="70">
        <v>37.536656891495625</v>
      </c>
      <c r="AV7" s="70">
        <v>100</v>
      </c>
      <c r="AW7" s="69">
        <f t="shared" si="2"/>
        <v>79.569892473118273</v>
      </c>
      <c r="AX7" s="69">
        <v>91.666666666666657</v>
      </c>
      <c r="AY7" s="70">
        <v>86.803519061583586</v>
      </c>
      <c r="AZ7" s="70">
        <v>100</v>
      </c>
    </row>
    <row r="8" spans="1:52" s="47" customFormat="1" x14ac:dyDescent="0.2">
      <c r="A8" s="47" t="str">
        <f t="shared" si="0"/>
        <v>13_2285002007</v>
      </c>
      <c r="B8" s="48" t="s">
        <v>117</v>
      </c>
      <c r="C8" s="40">
        <v>2285002007</v>
      </c>
      <c r="D8" s="49" t="s">
        <v>1</v>
      </c>
      <c r="E8" s="49" t="s">
        <v>15</v>
      </c>
      <c r="F8" s="49" t="s">
        <v>13</v>
      </c>
      <c r="G8" s="49" t="s">
        <v>31</v>
      </c>
      <c r="H8" s="47" t="s">
        <v>47</v>
      </c>
      <c r="I8" s="50">
        <v>2.0661157024793391</v>
      </c>
      <c r="J8" s="50">
        <v>92.307692307692307</v>
      </c>
      <c r="K8" s="47">
        <v>2</v>
      </c>
      <c r="L8" s="47">
        <v>100</v>
      </c>
      <c r="M8" s="50">
        <v>2.4793388429752068</v>
      </c>
      <c r="N8" s="50">
        <v>92.307692307692307</v>
      </c>
      <c r="O8" s="47">
        <v>3</v>
      </c>
      <c r="P8" s="47">
        <v>100</v>
      </c>
      <c r="Q8" s="50">
        <v>3.71900826446281</v>
      </c>
      <c r="R8" s="50">
        <v>92.307692307692307</v>
      </c>
      <c r="S8" s="47">
        <v>4</v>
      </c>
      <c r="T8" s="47">
        <v>100</v>
      </c>
      <c r="U8" s="50">
        <v>4.5454545454545459</v>
      </c>
      <c r="V8" s="50">
        <v>92.307692307692307</v>
      </c>
      <c r="W8" s="47">
        <v>5</v>
      </c>
      <c r="X8" s="47">
        <v>100</v>
      </c>
      <c r="Y8" s="50">
        <v>5.785123966942149</v>
      </c>
      <c r="Z8" s="50">
        <v>92.307692307692307</v>
      </c>
      <c r="AA8" s="47">
        <v>6</v>
      </c>
      <c r="AB8" s="47">
        <v>100</v>
      </c>
      <c r="AC8" s="50">
        <v>7.0247933884297522</v>
      </c>
      <c r="AD8" s="50">
        <v>92.307692307692307</v>
      </c>
      <c r="AE8" s="47">
        <v>8</v>
      </c>
      <c r="AF8" s="47">
        <v>100</v>
      </c>
      <c r="AG8" s="50">
        <v>7.8512396694214877</v>
      </c>
      <c r="AH8" s="50">
        <v>92.307692307692307</v>
      </c>
      <c r="AI8" s="47">
        <v>9</v>
      </c>
      <c r="AJ8" s="47">
        <v>100</v>
      </c>
      <c r="AK8" s="50">
        <v>9.0909090909090917</v>
      </c>
      <c r="AL8" s="50">
        <v>92.307692307692307</v>
      </c>
      <c r="AM8" s="47">
        <v>10</v>
      </c>
      <c r="AN8" s="47">
        <v>100</v>
      </c>
      <c r="AO8" s="50">
        <v>10.330578512396695</v>
      </c>
      <c r="AP8" s="50">
        <v>92.307692307692307</v>
      </c>
      <c r="AQ8" s="47">
        <v>11</v>
      </c>
      <c r="AR8" s="47">
        <v>100</v>
      </c>
      <c r="AS8" s="69">
        <f t="shared" si="1"/>
        <v>0</v>
      </c>
      <c r="AT8" s="69">
        <v>92.307692307692307</v>
      </c>
      <c r="AU8" s="70">
        <v>0</v>
      </c>
      <c r="AV8" s="70">
        <v>100</v>
      </c>
      <c r="AW8" s="69">
        <f t="shared" si="2"/>
        <v>16.115702479338847</v>
      </c>
      <c r="AX8" s="69">
        <v>92.307692307692307</v>
      </c>
      <c r="AY8" s="70">
        <v>17.458677685950416</v>
      </c>
      <c r="AZ8" s="70">
        <v>100</v>
      </c>
    </row>
    <row r="9" spans="1:52" s="47" customFormat="1" x14ac:dyDescent="0.2">
      <c r="A9" s="47" t="str">
        <f t="shared" si="0"/>
        <v>13_2285002007</v>
      </c>
      <c r="B9" s="48" t="s">
        <v>117</v>
      </c>
      <c r="C9" s="40">
        <v>2285002007</v>
      </c>
      <c r="D9" s="49" t="s">
        <v>1</v>
      </c>
      <c r="E9" s="49" t="s">
        <v>15</v>
      </c>
      <c r="F9" s="49" t="s">
        <v>13</v>
      </c>
      <c r="G9" s="49" t="s">
        <v>31</v>
      </c>
      <c r="H9" s="47" t="s">
        <v>48</v>
      </c>
      <c r="I9" s="50">
        <v>16.92307692307692</v>
      </c>
      <c r="J9" s="50">
        <v>95.3125</v>
      </c>
      <c r="K9" s="47">
        <v>18</v>
      </c>
      <c r="L9" s="47">
        <v>100</v>
      </c>
      <c r="M9" s="50">
        <v>16.92307692307692</v>
      </c>
      <c r="N9" s="50">
        <v>95.3125</v>
      </c>
      <c r="O9" s="47">
        <v>18</v>
      </c>
      <c r="P9" s="47">
        <v>100</v>
      </c>
      <c r="Q9" s="50">
        <v>16.92307692307692</v>
      </c>
      <c r="R9" s="50">
        <v>95.3125</v>
      </c>
      <c r="S9" s="47">
        <v>18</v>
      </c>
      <c r="T9" s="47">
        <v>100</v>
      </c>
      <c r="U9" s="50">
        <v>18.461538461538467</v>
      </c>
      <c r="V9" s="50">
        <v>95.3125</v>
      </c>
      <c r="W9" s="47">
        <v>19</v>
      </c>
      <c r="X9" s="47">
        <v>100</v>
      </c>
      <c r="Y9" s="50">
        <v>18.461538461538467</v>
      </c>
      <c r="Z9" s="50">
        <v>95.3125</v>
      </c>
      <c r="AA9" s="47">
        <v>19</v>
      </c>
      <c r="AB9" s="47">
        <v>100</v>
      </c>
      <c r="AC9" s="50">
        <v>18.461538461538467</v>
      </c>
      <c r="AD9" s="50">
        <v>95.3125</v>
      </c>
      <c r="AE9" s="47">
        <v>19</v>
      </c>
      <c r="AF9" s="47">
        <v>100</v>
      </c>
      <c r="AG9" s="50">
        <v>20</v>
      </c>
      <c r="AH9" s="50">
        <v>95.3125</v>
      </c>
      <c r="AI9" s="47">
        <v>21</v>
      </c>
      <c r="AJ9" s="47">
        <v>100</v>
      </c>
      <c r="AK9" s="50">
        <v>20</v>
      </c>
      <c r="AL9" s="50">
        <v>95.3125</v>
      </c>
      <c r="AM9" s="47">
        <v>21</v>
      </c>
      <c r="AN9" s="47">
        <v>100</v>
      </c>
      <c r="AO9" s="50">
        <v>21.538461538461544</v>
      </c>
      <c r="AP9" s="50">
        <v>95.3125</v>
      </c>
      <c r="AQ9" s="47">
        <v>23</v>
      </c>
      <c r="AR9" s="47">
        <v>100</v>
      </c>
      <c r="AS9" s="69">
        <f t="shared" si="1"/>
        <v>0</v>
      </c>
      <c r="AT9" s="69">
        <v>95.3125</v>
      </c>
      <c r="AU9" s="70"/>
      <c r="AV9" s="70">
        <v>100</v>
      </c>
      <c r="AW9" s="69">
        <f t="shared" si="2"/>
        <v>0</v>
      </c>
      <c r="AX9" s="69">
        <v>95.3125</v>
      </c>
      <c r="AY9" s="70"/>
      <c r="AZ9" s="70">
        <v>100</v>
      </c>
    </row>
    <row r="10" spans="1:52" s="47" customFormat="1" x14ac:dyDescent="0.2">
      <c r="A10" s="47" t="str">
        <f t="shared" si="0"/>
        <v>13_2285002007</v>
      </c>
      <c r="B10" s="48" t="s">
        <v>117</v>
      </c>
      <c r="C10" s="40">
        <v>2285002007</v>
      </c>
      <c r="D10" s="49" t="s">
        <v>1</v>
      </c>
      <c r="E10" s="49" t="s">
        <v>15</v>
      </c>
      <c r="F10" s="49" t="s">
        <v>13</v>
      </c>
      <c r="G10" s="49" t="s">
        <v>31</v>
      </c>
      <c r="H10" s="47" t="s">
        <v>49</v>
      </c>
      <c r="I10" s="50">
        <v>16.923076923076913</v>
      </c>
      <c r="J10" s="50">
        <v>95.3125</v>
      </c>
      <c r="K10" s="47">
        <v>18</v>
      </c>
      <c r="L10" s="47">
        <v>100</v>
      </c>
      <c r="M10" s="50">
        <v>16.923076923076913</v>
      </c>
      <c r="N10" s="50">
        <v>95.3125</v>
      </c>
      <c r="O10" s="47">
        <v>18</v>
      </c>
      <c r="P10" s="47">
        <v>100</v>
      </c>
      <c r="Q10" s="50">
        <v>16.923076923076913</v>
      </c>
      <c r="R10" s="50">
        <v>95.3125</v>
      </c>
      <c r="S10" s="47">
        <v>18</v>
      </c>
      <c r="T10" s="47">
        <v>100</v>
      </c>
      <c r="U10" s="50">
        <v>18.461538461538456</v>
      </c>
      <c r="V10" s="50">
        <v>95.3125</v>
      </c>
      <c r="W10" s="47">
        <v>19</v>
      </c>
      <c r="X10" s="47">
        <v>100</v>
      </c>
      <c r="Y10" s="50">
        <v>18.461538461538456</v>
      </c>
      <c r="Z10" s="50">
        <v>95.3125</v>
      </c>
      <c r="AA10" s="47">
        <v>19</v>
      </c>
      <c r="AB10" s="47">
        <v>100</v>
      </c>
      <c r="AC10" s="50">
        <v>18.461538461538456</v>
      </c>
      <c r="AD10" s="50">
        <v>95.3125</v>
      </c>
      <c r="AE10" s="47">
        <v>19</v>
      </c>
      <c r="AF10" s="47">
        <v>100</v>
      </c>
      <c r="AG10" s="50">
        <v>20.000000000000004</v>
      </c>
      <c r="AH10" s="50">
        <v>95.3125</v>
      </c>
      <c r="AI10" s="47">
        <v>21</v>
      </c>
      <c r="AJ10" s="47">
        <v>100</v>
      </c>
      <c r="AK10" s="50">
        <v>20.000000000000004</v>
      </c>
      <c r="AL10" s="50">
        <v>95.3125</v>
      </c>
      <c r="AM10" s="47">
        <v>21</v>
      </c>
      <c r="AN10" s="47">
        <v>100</v>
      </c>
      <c r="AO10" s="50">
        <v>21.538461538461547</v>
      </c>
      <c r="AP10" s="50">
        <v>95.3125</v>
      </c>
      <c r="AQ10" s="47">
        <v>23</v>
      </c>
      <c r="AR10" s="47">
        <v>100</v>
      </c>
      <c r="AS10" s="69">
        <f t="shared" si="1"/>
        <v>0</v>
      </c>
      <c r="AT10" s="69">
        <v>95.3125</v>
      </c>
      <c r="AU10" s="70"/>
      <c r="AV10" s="70">
        <v>100</v>
      </c>
      <c r="AW10" s="69">
        <f t="shared" si="2"/>
        <v>0</v>
      </c>
      <c r="AX10" s="69">
        <v>95.3125</v>
      </c>
      <c r="AY10" s="70"/>
      <c r="AZ10" s="70">
        <v>100</v>
      </c>
    </row>
    <row r="11" spans="1:52" s="47" customFormat="1" x14ac:dyDescent="0.2">
      <c r="A11" s="47" t="str">
        <f t="shared" si="0"/>
        <v>13_2285002007</v>
      </c>
      <c r="B11" s="48" t="s">
        <v>117</v>
      </c>
      <c r="C11" s="40">
        <v>2285002007</v>
      </c>
      <c r="D11" s="49" t="s">
        <v>1</v>
      </c>
      <c r="E11" s="49" t="s">
        <v>15</v>
      </c>
      <c r="F11" s="49" t="s">
        <v>13</v>
      </c>
      <c r="G11" s="49" t="s">
        <v>31</v>
      </c>
      <c r="H11" s="47" t="s">
        <v>50</v>
      </c>
      <c r="I11" s="50">
        <v>95.795795795795797</v>
      </c>
      <c r="J11" s="50">
        <v>97.941888619854723</v>
      </c>
      <c r="K11" s="47">
        <v>98</v>
      </c>
      <c r="L11" s="47">
        <v>100</v>
      </c>
      <c r="M11" s="50">
        <v>95.870870870870874</v>
      </c>
      <c r="N11" s="50">
        <v>97.941888619854723</v>
      </c>
      <c r="O11" s="47">
        <v>98</v>
      </c>
      <c r="P11" s="47">
        <v>100</v>
      </c>
      <c r="Q11" s="50">
        <v>95.870870870870874</v>
      </c>
      <c r="R11" s="50">
        <v>97.941888619854723</v>
      </c>
      <c r="S11" s="47">
        <v>98</v>
      </c>
      <c r="T11" s="47">
        <v>100</v>
      </c>
      <c r="U11" s="50">
        <v>95.870870870870874</v>
      </c>
      <c r="V11" s="50">
        <v>97.941888619854723</v>
      </c>
      <c r="W11" s="47">
        <v>98</v>
      </c>
      <c r="X11" s="47">
        <v>100</v>
      </c>
      <c r="Y11" s="50">
        <v>95.870870870870874</v>
      </c>
      <c r="Z11" s="50">
        <v>97.941888619854723</v>
      </c>
      <c r="AA11" s="47">
        <v>98</v>
      </c>
      <c r="AB11" s="47">
        <v>100</v>
      </c>
      <c r="AC11" s="50">
        <v>95.870870870870874</v>
      </c>
      <c r="AD11" s="50">
        <v>97.941888619854723</v>
      </c>
      <c r="AE11" s="47">
        <v>98</v>
      </c>
      <c r="AF11" s="47">
        <v>100</v>
      </c>
      <c r="AG11" s="50">
        <v>95.870870870870874</v>
      </c>
      <c r="AH11" s="50">
        <v>97.941888619854723</v>
      </c>
      <c r="AI11" s="47">
        <v>98</v>
      </c>
      <c r="AJ11" s="47">
        <v>100</v>
      </c>
      <c r="AK11" s="50">
        <v>95.870870870870874</v>
      </c>
      <c r="AL11" s="50">
        <v>97.941888619854723</v>
      </c>
      <c r="AM11" s="47">
        <v>98</v>
      </c>
      <c r="AN11" s="47">
        <v>100</v>
      </c>
      <c r="AO11" s="50">
        <v>95.870870870870874</v>
      </c>
      <c r="AP11" s="50">
        <v>97.941888619854723</v>
      </c>
      <c r="AQ11" s="47">
        <v>98</v>
      </c>
      <c r="AR11" s="47">
        <v>100</v>
      </c>
      <c r="AS11" s="69">
        <f t="shared" si="1"/>
        <v>0</v>
      </c>
      <c r="AT11" s="69">
        <v>97.941888619854723</v>
      </c>
      <c r="AU11" s="70"/>
      <c r="AV11" s="70">
        <v>100</v>
      </c>
      <c r="AW11" s="69">
        <f t="shared" si="2"/>
        <v>0</v>
      </c>
      <c r="AX11" s="69">
        <v>97.941888619854723</v>
      </c>
      <c r="AY11" s="70"/>
      <c r="AZ11" s="70">
        <v>100</v>
      </c>
    </row>
    <row r="12" spans="1:52" s="47" customFormat="1" x14ac:dyDescent="0.2">
      <c r="A12" s="47" t="str">
        <f t="shared" si="0"/>
        <v>13_2285002008</v>
      </c>
      <c r="B12" s="48" t="s">
        <v>117</v>
      </c>
      <c r="C12" s="40">
        <v>2285002008</v>
      </c>
      <c r="D12" s="49" t="s">
        <v>1</v>
      </c>
      <c r="E12" s="49" t="s">
        <v>15</v>
      </c>
      <c r="F12" s="49" t="s">
        <v>13</v>
      </c>
      <c r="G12" s="49" t="s">
        <v>32</v>
      </c>
      <c r="H12" s="47" t="s">
        <v>47</v>
      </c>
      <c r="I12" s="50">
        <v>51.091703056768559</v>
      </c>
      <c r="J12" s="50">
        <v>92.307692307692307</v>
      </c>
      <c r="K12" s="47">
        <v>55</v>
      </c>
      <c r="L12" s="47">
        <v>100</v>
      </c>
      <c r="M12" s="50">
        <v>54.148471615720531</v>
      </c>
      <c r="N12" s="50">
        <v>92.307692307692307</v>
      </c>
      <c r="O12" s="47">
        <v>59</v>
      </c>
      <c r="P12" s="47">
        <v>100</v>
      </c>
      <c r="Q12" s="50">
        <v>57.20524017467249</v>
      </c>
      <c r="R12" s="50">
        <v>92.307692307692307</v>
      </c>
      <c r="S12" s="47">
        <v>62</v>
      </c>
      <c r="T12" s="47">
        <v>100</v>
      </c>
      <c r="U12" s="50">
        <v>59.388646288209614</v>
      </c>
      <c r="V12" s="50">
        <v>92.307692307692307</v>
      </c>
      <c r="W12" s="47">
        <v>64</v>
      </c>
      <c r="X12" s="47">
        <v>100</v>
      </c>
      <c r="Y12" s="50">
        <v>61.572052401746724</v>
      </c>
      <c r="Z12" s="50">
        <v>92.307692307692307</v>
      </c>
      <c r="AA12" s="47">
        <v>67</v>
      </c>
      <c r="AB12" s="47">
        <v>100</v>
      </c>
      <c r="AC12" s="50">
        <v>63.755458515283848</v>
      </c>
      <c r="AD12" s="50">
        <v>92.307692307692307</v>
      </c>
      <c r="AE12" s="47">
        <v>69</v>
      </c>
      <c r="AF12" s="47">
        <v>100</v>
      </c>
      <c r="AG12" s="50">
        <v>65.938864628820966</v>
      </c>
      <c r="AH12" s="50">
        <v>92.307692307692307</v>
      </c>
      <c r="AI12" s="47">
        <v>71</v>
      </c>
      <c r="AJ12" s="47">
        <v>100</v>
      </c>
      <c r="AK12" s="50">
        <v>68.122270742358083</v>
      </c>
      <c r="AL12" s="50">
        <v>92.307692307692307</v>
      </c>
      <c r="AM12" s="47">
        <v>74</v>
      </c>
      <c r="AN12" s="47">
        <v>100</v>
      </c>
      <c r="AO12" s="50">
        <v>70.3056768558952</v>
      </c>
      <c r="AP12" s="50">
        <v>92.307692307692307</v>
      </c>
      <c r="AQ12" s="47">
        <v>76</v>
      </c>
      <c r="AR12" s="47">
        <v>100</v>
      </c>
      <c r="AS12" s="69">
        <f t="shared" si="1"/>
        <v>39.737991266375545</v>
      </c>
      <c r="AT12" s="69">
        <v>92.307692307692307</v>
      </c>
      <c r="AU12" s="70">
        <v>43.049490538573508</v>
      </c>
      <c r="AV12" s="70">
        <v>100</v>
      </c>
      <c r="AW12" s="69">
        <f t="shared" si="2"/>
        <v>78.602620087336248</v>
      </c>
      <c r="AX12" s="69">
        <v>92.307692307692307</v>
      </c>
      <c r="AY12" s="70">
        <v>85.152838427947614</v>
      </c>
      <c r="AZ12" s="70">
        <v>100</v>
      </c>
    </row>
    <row r="13" spans="1:52" s="47" customFormat="1" x14ac:dyDescent="0.2">
      <c r="A13" s="47" t="str">
        <f t="shared" si="0"/>
        <v>13_2285002008</v>
      </c>
      <c r="B13" s="48" t="s">
        <v>117</v>
      </c>
      <c r="C13" s="40">
        <v>2285002008</v>
      </c>
      <c r="D13" s="49" t="s">
        <v>1</v>
      </c>
      <c r="E13" s="49" t="s">
        <v>15</v>
      </c>
      <c r="F13" s="49" t="s">
        <v>13</v>
      </c>
      <c r="G13" s="49" t="s">
        <v>32</v>
      </c>
      <c r="H13" s="47" t="s">
        <v>48</v>
      </c>
      <c r="I13" s="50">
        <v>56.25</v>
      </c>
      <c r="J13" s="50">
        <v>95.3125</v>
      </c>
      <c r="K13" s="47">
        <v>59</v>
      </c>
      <c r="L13" s="47">
        <v>100</v>
      </c>
      <c r="M13" s="50">
        <v>59.375</v>
      </c>
      <c r="N13" s="50">
        <v>95.3125</v>
      </c>
      <c r="O13" s="47">
        <v>62</v>
      </c>
      <c r="P13" s="47">
        <v>100</v>
      </c>
      <c r="Q13" s="50">
        <v>64.0625</v>
      </c>
      <c r="R13" s="50">
        <v>95.3125</v>
      </c>
      <c r="S13" s="47">
        <v>67</v>
      </c>
      <c r="T13" s="47">
        <v>100</v>
      </c>
      <c r="U13" s="50">
        <v>67.187500000000014</v>
      </c>
      <c r="V13" s="50">
        <v>95.3125</v>
      </c>
      <c r="W13" s="47">
        <v>70</v>
      </c>
      <c r="X13" s="47">
        <v>100</v>
      </c>
      <c r="Y13" s="50">
        <v>68.75</v>
      </c>
      <c r="Z13" s="50">
        <v>95.3125</v>
      </c>
      <c r="AA13" s="47">
        <v>72</v>
      </c>
      <c r="AB13" s="47">
        <v>100</v>
      </c>
      <c r="AC13" s="50">
        <v>71.875</v>
      </c>
      <c r="AD13" s="50">
        <v>95.3125</v>
      </c>
      <c r="AE13" s="47">
        <v>75</v>
      </c>
      <c r="AF13" s="47">
        <v>100</v>
      </c>
      <c r="AG13" s="50">
        <v>73.4375</v>
      </c>
      <c r="AH13" s="50">
        <v>95.3125</v>
      </c>
      <c r="AI13" s="47">
        <v>77</v>
      </c>
      <c r="AJ13" s="47">
        <v>100</v>
      </c>
      <c r="AK13" s="50">
        <v>76.5625</v>
      </c>
      <c r="AL13" s="50">
        <v>95.3125</v>
      </c>
      <c r="AM13" s="47">
        <v>80</v>
      </c>
      <c r="AN13" s="47">
        <v>100</v>
      </c>
      <c r="AO13" s="50">
        <v>78.125</v>
      </c>
      <c r="AP13" s="50">
        <v>95.3125</v>
      </c>
      <c r="AQ13" s="47">
        <v>82</v>
      </c>
      <c r="AR13" s="47">
        <v>100</v>
      </c>
      <c r="AS13" s="69">
        <f t="shared" si="1"/>
        <v>0</v>
      </c>
      <c r="AT13" s="69">
        <v>95.3125</v>
      </c>
      <c r="AU13" s="70"/>
      <c r="AV13" s="70">
        <v>100</v>
      </c>
      <c r="AW13" s="69">
        <f t="shared" si="2"/>
        <v>0</v>
      </c>
      <c r="AX13" s="69">
        <v>95.3125</v>
      </c>
      <c r="AY13" s="70"/>
      <c r="AZ13" s="70">
        <v>100</v>
      </c>
    </row>
    <row r="14" spans="1:52" s="47" customFormat="1" x14ac:dyDescent="0.2">
      <c r="A14" s="47" t="str">
        <f t="shared" si="0"/>
        <v>13_2285002008</v>
      </c>
      <c r="B14" s="48" t="s">
        <v>117</v>
      </c>
      <c r="C14" s="40">
        <v>2285002008</v>
      </c>
      <c r="D14" s="49" t="s">
        <v>1</v>
      </c>
      <c r="E14" s="49" t="s">
        <v>15</v>
      </c>
      <c r="F14" s="49" t="s">
        <v>13</v>
      </c>
      <c r="G14" s="49" t="s">
        <v>32</v>
      </c>
      <c r="H14" s="47" t="s">
        <v>49</v>
      </c>
      <c r="I14" s="50">
        <v>56.25</v>
      </c>
      <c r="J14" s="50">
        <v>95.3125</v>
      </c>
      <c r="K14" s="47">
        <v>59</v>
      </c>
      <c r="L14" s="47">
        <v>100</v>
      </c>
      <c r="M14" s="50">
        <v>59.375</v>
      </c>
      <c r="N14" s="50">
        <v>95.3125</v>
      </c>
      <c r="O14" s="47">
        <v>62</v>
      </c>
      <c r="P14" s="47">
        <v>100</v>
      </c>
      <c r="Q14" s="50">
        <v>64.0625</v>
      </c>
      <c r="R14" s="50">
        <v>95.3125</v>
      </c>
      <c r="S14" s="47">
        <v>67</v>
      </c>
      <c r="T14" s="47">
        <v>100</v>
      </c>
      <c r="U14" s="50">
        <v>67.1875</v>
      </c>
      <c r="V14" s="50">
        <v>95.3125</v>
      </c>
      <c r="W14" s="47">
        <v>70</v>
      </c>
      <c r="X14" s="47">
        <v>100</v>
      </c>
      <c r="Y14" s="50">
        <v>68.750000000000014</v>
      </c>
      <c r="Z14" s="50">
        <v>95.3125</v>
      </c>
      <c r="AA14" s="47">
        <v>72</v>
      </c>
      <c r="AB14" s="47">
        <v>100</v>
      </c>
      <c r="AC14" s="50">
        <v>71.874999999999986</v>
      </c>
      <c r="AD14" s="50">
        <v>95.3125</v>
      </c>
      <c r="AE14" s="47">
        <v>75</v>
      </c>
      <c r="AF14" s="47">
        <v>100</v>
      </c>
      <c r="AG14" s="50">
        <v>73.4375</v>
      </c>
      <c r="AH14" s="50">
        <v>95.3125</v>
      </c>
      <c r="AI14" s="47">
        <v>77</v>
      </c>
      <c r="AJ14" s="47">
        <v>100</v>
      </c>
      <c r="AK14" s="50">
        <v>76.5625</v>
      </c>
      <c r="AL14" s="50">
        <v>95.3125</v>
      </c>
      <c r="AM14" s="47">
        <v>80</v>
      </c>
      <c r="AN14" s="47">
        <v>100</v>
      </c>
      <c r="AO14" s="50">
        <v>78.125000000000014</v>
      </c>
      <c r="AP14" s="50">
        <v>95.3125</v>
      </c>
      <c r="AQ14" s="47">
        <v>82</v>
      </c>
      <c r="AR14" s="47">
        <v>100</v>
      </c>
      <c r="AS14" s="69">
        <f t="shared" si="1"/>
        <v>0</v>
      </c>
      <c r="AT14" s="69">
        <v>95.3125</v>
      </c>
      <c r="AU14" s="70"/>
      <c r="AV14" s="70">
        <v>100</v>
      </c>
      <c r="AW14" s="69">
        <f t="shared" si="2"/>
        <v>0</v>
      </c>
      <c r="AX14" s="69">
        <v>95.3125</v>
      </c>
      <c r="AY14" s="70"/>
      <c r="AZ14" s="70">
        <v>100</v>
      </c>
    </row>
    <row r="15" spans="1:52" s="47" customFormat="1" x14ac:dyDescent="0.2">
      <c r="A15" s="47" t="str">
        <f t="shared" si="0"/>
        <v>13_2285002008</v>
      </c>
      <c r="B15" s="48" t="s">
        <v>117</v>
      </c>
      <c r="C15" s="40">
        <v>2285002008</v>
      </c>
      <c r="D15" s="49" t="s">
        <v>1</v>
      </c>
      <c r="E15" s="49" t="s">
        <v>15</v>
      </c>
      <c r="F15" s="49" t="s">
        <v>13</v>
      </c>
      <c r="G15" s="49" t="s">
        <v>32</v>
      </c>
      <c r="H15" s="47" t="s">
        <v>50</v>
      </c>
      <c r="I15" s="50">
        <v>95.795795795795797</v>
      </c>
      <c r="J15" s="50">
        <v>97.941888619854723</v>
      </c>
      <c r="K15" s="47">
        <v>98</v>
      </c>
      <c r="L15" s="47">
        <v>100</v>
      </c>
      <c r="M15" s="50">
        <v>95.870870870870874</v>
      </c>
      <c r="N15" s="50">
        <v>97.941888619854723</v>
      </c>
      <c r="O15" s="47">
        <v>98</v>
      </c>
      <c r="P15" s="47">
        <v>100</v>
      </c>
      <c r="Q15" s="50">
        <v>95.870870870870874</v>
      </c>
      <c r="R15" s="50">
        <v>97.941888619854723</v>
      </c>
      <c r="S15" s="47">
        <v>98</v>
      </c>
      <c r="T15" s="47">
        <v>100</v>
      </c>
      <c r="U15" s="50">
        <v>95.870870870870874</v>
      </c>
      <c r="V15" s="50">
        <v>97.941888619854723</v>
      </c>
      <c r="W15" s="47">
        <v>98</v>
      </c>
      <c r="X15" s="47">
        <v>100</v>
      </c>
      <c r="Y15" s="50">
        <v>95.870870870870874</v>
      </c>
      <c r="Z15" s="50">
        <v>97.941888619854723</v>
      </c>
      <c r="AA15" s="47">
        <v>98</v>
      </c>
      <c r="AB15" s="47">
        <v>100</v>
      </c>
      <c r="AC15" s="50">
        <v>95.870870870870874</v>
      </c>
      <c r="AD15" s="50">
        <v>97.941888619854723</v>
      </c>
      <c r="AE15" s="47">
        <v>98</v>
      </c>
      <c r="AF15" s="47">
        <v>100</v>
      </c>
      <c r="AG15" s="50">
        <v>95.870870870870874</v>
      </c>
      <c r="AH15" s="50">
        <v>97.941888619854723</v>
      </c>
      <c r="AI15" s="47">
        <v>98</v>
      </c>
      <c r="AJ15" s="47">
        <v>100</v>
      </c>
      <c r="AK15" s="50">
        <v>95.870870870870874</v>
      </c>
      <c r="AL15" s="50">
        <v>97.941888619854723</v>
      </c>
      <c r="AM15" s="47">
        <v>98</v>
      </c>
      <c r="AN15" s="47">
        <v>100</v>
      </c>
      <c r="AO15" s="50">
        <v>95.870870870870874</v>
      </c>
      <c r="AP15" s="50">
        <v>97.941888619854723</v>
      </c>
      <c r="AQ15" s="47">
        <v>98</v>
      </c>
      <c r="AR15" s="47">
        <v>100</v>
      </c>
      <c r="AS15" s="69">
        <f t="shared" si="1"/>
        <v>0</v>
      </c>
      <c r="AT15" s="69">
        <v>97.941888619854723</v>
      </c>
      <c r="AU15" s="70"/>
      <c r="AV15" s="70">
        <v>100</v>
      </c>
      <c r="AW15" s="69">
        <f t="shared" si="2"/>
        <v>0</v>
      </c>
      <c r="AX15" s="69">
        <v>97.941888619854723</v>
      </c>
      <c r="AY15" s="70"/>
      <c r="AZ15" s="70">
        <v>100</v>
      </c>
    </row>
    <row r="16" spans="1:52" s="47" customFormat="1" x14ac:dyDescent="0.2">
      <c r="A16" s="47" t="str">
        <f t="shared" si="0"/>
        <v>13_2285002008</v>
      </c>
      <c r="B16" s="48" t="s">
        <v>117</v>
      </c>
      <c r="C16" s="40">
        <v>2285002008</v>
      </c>
      <c r="D16" s="49" t="s">
        <v>1</v>
      </c>
      <c r="E16" s="49" t="s">
        <v>15</v>
      </c>
      <c r="F16" s="49" t="s">
        <v>13</v>
      </c>
      <c r="G16" s="49" t="s">
        <v>32</v>
      </c>
      <c r="H16" s="47" t="s">
        <v>51</v>
      </c>
      <c r="I16" s="50">
        <v>51.578947368421055</v>
      </c>
      <c r="J16" s="50">
        <v>91.666666666666657</v>
      </c>
      <c r="K16" s="47">
        <v>56</v>
      </c>
      <c r="L16" s="47">
        <v>100</v>
      </c>
      <c r="M16" s="50">
        <v>56.84210526315789</v>
      </c>
      <c r="N16" s="50">
        <v>91.666666666666657</v>
      </c>
      <c r="O16" s="47">
        <v>62</v>
      </c>
      <c r="P16" s="47">
        <v>100</v>
      </c>
      <c r="Q16" s="50">
        <v>63.157894736842103</v>
      </c>
      <c r="R16" s="50">
        <v>91.666666666666657</v>
      </c>
      <c r="S16" s="47">
        <v>69</v>
      </c>
      <c r="T16" s="47">
        <v>100</v>
      </c>
      <c r="U16" s="50">
        <v>67.368421052631575</v>
      </c>
      <c r="V16" s="50">
        <v>91.666666666666657</v>
      </c>
      <c r="W16" s="47">
        <v>73</v>
      </c>
      <c r="X16" s="47">
        <v>100</v>
      </c>
      <c r="Y16" s="50">
        <v>69.473684210526315</v>
      </c>
      <c r="Z16" s="50">
        <v>91.666666666666657</v>
      </c>
      <c r="AA16" s="47">
        <v>76</v>
      </c>
      <c r="AB16" s="47">
        <v>100</v>
      </c>
      <c r="AC16" s="50">
        <v>71.578947368421055</v>
      </c>
      <c r="AD16" s="50">
        <v>91.666666666666657</v>
      </c>
      <c r="AE16" s="47">
        <v>78</v>
      </c>
      <c r="AF16" s="47">
        <v>100</v>
      </c>
      <c r="AG16" s="50">
        <v>74.73684210526315</v>
      </c>
      <c r="AH16" s="50">
        <v>91.666666666666657</v>
      </c>
      <c r="AI16" s="47">
        <v>82</v>
      </c>
      <c r="AJ16" s="47">
        <v>100</v>
      </c>
      <c r="AK16" s="50">
        <v>76.84210526315789</v>
      </c>
      <c r="AL16" s="50">
        <v>91.666666666666657</v>
      </c>
      <c r="AM16" s="47">
        <v>84</v>
      </c>
      <c r="AN16" s="47">
        <v>100</v>
      </c>
      <c r="AO16" s="50">
        <v>78.94736842105263</v>
      </c>
      <c r="AP16" s="50">
        <v>91.666666666666657</v>
      </c>
      <c r="AQ16" s="47">
        <v>86</v>
      </c>
      <c r="AR16" s="47">
        <v>100</v>
      </c>
      <c r="AS16" s="69">
        <f t="shared" si="1"/>
        <v>33.684210526315802</v>
      </c>
      <c r="AT16" s="69">
        <v>91.666666666666657</v>
      </c>
      <c r="AU16" s="70">
        <v>36.746411483253603</v>
      </c>
      <c r="AV16" s="70">
        <v>100</v>
      </c>
      <c r="AW16" s="69">
        <f t="shared" si="2"/>
        <v>87.368421052631589</v>
      </c>
      <c r="AX16" s="69">
        <v>91.666666666666657</v>
      </c>
      <c r="AY16" s="70">
        <v>95.311004784689004</v>
      </c>
      <c r="AZ16" s="70">
        <v>100</v>
      </c>
    </row>
    <row r="17" spans="1:52" s="47" customFormat="1" x14ac:dyDescent="0.2">
      <c r="A17" s="47" t="str">
        <f t="shared" si="0"/>
        <v>13_2285002009</v>
      </c>
      <c r="B17" s="48" t="s">
        <v>117</v>
      </c>
      <c r="C17" s="40">
        <v>2285002009</v>
      </c>
      <c r="D17" s="49" t="s">
        <v>1</v>
      </c>
      <c r="E17" s="49" t="s">
        <v>15</v>
      </c>
      <c r="F17" s="49" t="s">
        <v>13</v>
      </c>
      <c r="G17" s="49" t="s">
        <v>33</v>
      </c>
      <c r="H17" s="47" t="s">
        <v>47</v>
      </c>
      <c r="I17" s="50">
        <v>51.091703056768559</v>
      </c>
      <c r="J17" s="50">
        <v>92.307692307692307</v>
      </c>
      <c r="K17" s="47">
        <v>55</v>
      </c>
      <c r="L17" s="47">
        <v>100</v>
      </c>
      <c r="M17" s="50">
        <v>54.148471615720531</v>
      </c>
      <c r="N17" s="50">
        <v>92.307692307692307</v>
      </c>
      <c r="O17" s="47">
        <v>59</v>
      </c>
      <c r="P17" s="47">
        <v>100</v>
      </c>
      <c r="Q17" s="50">
        <v>57.20524017467249</v>
      </c>
      <c r="R17" s="50">
        <v>92.307692307692307</v>
      </c>
      <c r="S17" s="47">
        <v>62</v>
      </c>
      <c r="T17" s="47">
        <v>100</v>
      </c>
      <c r="U17" s="50">
        <v>59.388646288209614</v>
      </c>
      <c r="V17" s="50">
        <v>92.307692307692307</v>
      </c>
      <c r="W17" s="47">
        <v>64</v>
      </c>
      <c r="X17" s="47">
        <v>100</v>
      </c>
      <c r="Y17" s="50">
        <v>61.572052401746724</v>
      </c>
      <c r="Z17" s="50">
        <v>92.307692307692307</v>
      </c>
      <c r="AA17" s="47">
        <v>67</v>
      </c>
      <c r="AB17" s="47">
        <v>100</v>
      </c>
      <c r="AC17" s="50">
        <v>63.755458515283848</v>
      </c>
      <c r="AD17" s="50">
        <v>92.307692307692307</v>
      </c>
      <c r="AE17" s="47">
        <v>69</v>
      </c>
      <c r="AF17" s="47">
        <v>100</v>
      </c>
      <c r="AG17" s="50">
        <v>65.938864628820966</v>
      </c>
      <c r="AH17" s="50">
        <v>92.307692307692307</v>
      </c>
      <c r="AI17" s="47">
        <v>71</v>
      </c>
      <c r="AJ17" s="47">
        <v>100</v>
      </c>
      <c r="AK17" s="50">
        <v>68.122270742358083</v>
      </c>
      <c r="AL17" s="50">
        <v>92.307692307692307</v>
      </c>
      <c r="AM17" s="47">
        <v>74</v>
      </c>
      <c r="AN17" s="47">
        <v>100</v>
      </c>
      <c r="AO17" s="50">
        <v>70.3056768558952</v>
      </c>
      <c r="AP17" s="50">
        <v>92.307692307692307</v>
      </c>
      <c r="AQ17" s="47">
        <v>76</v>
      </c>
      <c r="AR17" s="47">
        <v>100</v>
      </c>
      <c r="AS17" s="69">
        <f t="shared" si="1"/>
        <v>39.737991266375545</v>
      </c>
      <c r="AT17" s="69">
        <v>92.307692307692307</v>
      </c>
      <c r="AU17" s="70">
        <v>43.049490538573508</v>
      </c>
      <c r="AV17" s="70">
        <v>100</v>
      </c>
      <c r="AW17" s="69">
        <f t="shared" si="2"/>
        <v>78.602620087336248</v>
      </c>
      <c r="AX17" s="69">
        <v>92.307692307692307</v>
      </c>
      <c r="AY17" s="70">
        <v>85.152838427947614</v>
      </c>
      <c r="AZ17" s="70">
        <v>100</v>
      </c>
    </row>
    <row r="18" spans="1:52" s="47" customFormat="1" x14ac:dyDescent="0.2">
      <c r="A18" s="47" t="str">
        <f t="shared" si="0"/>
        <v>13_2285002009</v>
      </c>
      <c r="B18" s="48" t="s">
        <v>117</v>
      </c>
      <c r="C18" s="40">
        <v>2285002009</v>
      </c>
      <c r="D18" s="49" t="s">
        <v>1</v>
      </c>
      <c r="E18" s="49" t="s">
        <v>15</v>
      </c>
      <c r="F18" s="49" t="s">
        <v>13</v>
      </c>
      <c r="G18" s="49" t="s">
        <v>33</v>
      </c>
      <c r="H18" s="47" t="s">
        <v>48</v>
      </c>
      <c r="I18" s="50">
        <v>56.25</v>
      </c>
      <c r="J18" s="50">
        <v>95.3125</v>
      </c>
      <c r="K18" s="47">
        <v>59</v>
      </c>
      <c r="L18" s="47">
        <v>100</v>
      </c>
      <c r="M18" s="50">
        <v>59.375</v>
      </c>
      <c r="N18" s="50">
        <v>95.3125</v>
      </c>
      <c r="O18" s="47">
        <v>62</v>
      </c>
      <c r="P18" s="47">
        <v>100</v>
      </c>
      <c r="Q18" s="50">
        <v>64.0625</v>
      </c>
      <c r="R18" s="50">
        <v>95.3125</v>
      </c>
      <c r="S18" s="47">
        <v>67</v>
      </c>
      <c r="T18" s="47">
        <v>100</v>
      </c>
      <c r="U18" s="50">
        <v>67.187500000000014</v>
      </c>
      <c r="V18" s="50">
        <v>95.3125</v>
      </c>
      <c r="W18" s="47">
        <v>70</v>
      </c>
      <c r="X18" s="47">
        <v>100</v>
      </c>
      <c r="Y18" s="50">
        <v>68.75</v>
      </c>
      <c r="Z18" s="50">
        <v>95.3125</v>
      </c>
      <c r="AA18" s="47">
        <v>72</v>
      </c>
      <c r="AB18" s="47">
        <v>100</v>
      </c>
      <c r="AC18" s="50">
        <v>71.875</v>
      </c>
      <c r="AD18" s="50">
        <v>95.3125</v>
      </c>
      <c r="AE18" s="47">
        <v>75</v>
      </c>
      <c r="AF18" s="47">
        <v>100</v>
      </c>
      <c r="AG18" s="50">
        <v>73.4375</v>
      </c>
      <c r="AH18" s="50">
        <v>95.3125</v>
      </c>
      <c r="AI18" s="47">
        <v>77</v>
      </c>
      <c r="AJ18" s="47">
        <v>100</v>
      </c>
      <c r="AK18" s="50">
        <v>76.5625</v>
      </c>
      <c r="AL18" s="50">
        <v>95.3125</v>
      </c>
      <c r="AM18" s="47">
        <v>80</v>
      </c>
      <c r="AN18" s="47">
        <v>100</v>
      </c>
      <c r="AO18" s="50">
        <v>78.125</v>
      </c>
      <c r="AP18" s="50">
        <v>95.3125</v>
      </c>
      <c r="AQ18" s="47">
        <v>82</v>
      </c>
      <c r="AR18" s="47">
        <v>100</v>
      </c>
      <c r="AS18" s="69">
        <f t="shared" si="1"/>
        <v>0</v>
      </c>
      <c r="AT18" s="69">
        <v>95.3125</v>
      </c>
      <c r="AU18" s="70"/>
      <c r="AV18" s="70">
        <v>100</v>
      </c>
      <c r="AW18" s="69">
        <f t="shared" si="2"/>
        <v>0</v>
      </c>
      <c r="AX18" s="69">
        <v>95.3125</v>
      </c>
      <c r="AY18" s="70"/>
      <c r="AZ18" s="70">
        <v>100</v>
      </c>
    </row>
    <row r="19" spans="1:52" s="47" customFormat="1" x14ac:dyDescent="0.2">
      <c r="A19" s="47" t="str">
        <f t="shared" si="0"/>
        <v>13_2285002009</v>
      </c>
      <c r="B19" s="48" t="s">
        <v>117</v>
      </c>
      <c r="C19" s="40">
        <v>2285002009</v>
      </c>
      <c r="D19" s="49" t="s">
        <v>1</v>
      </c>
      <c r="E19" s="49" t="s">
        <v>15</v>
      </c>
      <c r="F19" s="49" t="s">
        <v>13</v>
      </c>
      <c r="G19" s="49" t="s">
        <v>33</v>
      </c>
      <c r="H19" s="47" t="s">
        <v>49</v>
      </c>
      <c r="I19" s="50">
        <v>56.25</v>
      </c>
      <c r="J19" s="50">
        <v>95.3125</v>
      </c>
      <c r="K19" s="47">
        <v>59</v>
      </c>
      <c r="L19" s="47">
        <v>100</v>
      </c>
      <c r="M19" s="50">
        <v>59.375</v>
      </c>
      <c r="N19" s="50">
        <v>95.3125</v>
      </c>
      <c r="O19" s="47">
        <v>62</v>
      </c>
      <c r="P19" s="47">
        <v>100</v>
      </c>
      <c r="Q19" s="50">
        <v>64.0625</v>
      </c>
      <c r="R19" s="50">
        <v>95.3125</v>
      </c>
      <c r="S19" s="47">
        <v>67</v>
      </c>
      <c r="T19" s="47">
        <v>100</v>
      </c>
      <c r="U19" s="50">
        <v>67.1875</v>
      </c>
      <c r="V19" s="50">
        <v>95.3125</v>
      </c>
      <c r="W19" s="47">
        <v>70</v>
      </c>
      <c r="X19" s="47">
        <v>100</v>
      </c>
      <c r="Y19" s="50">
        <v>68.750000000000014</v>
      </c>
      <c r="Z19" s="50">
        <v>95.3125</v>
      </c>
      <c r="AA19" s="47">
        <v>72</v>
      </c>
      <c r="AB19" s="47">
        <v>100</v>
      </c>
      <c r="AC19" s="50">
        <v>71.874999999999986</v>
      </c>
      <c r="AD19" s="50">
        <v>95.3125</v>
      </c>
      <c r="AE19" s="47">
        <v>75</v>
      </c>
      <c r="AF19" s="47">
        <v>100</v>
      </c>
      <c r="AG19" s="50">
        <v>73.4375</v>
      </c>
      <c r="AH19" s="50">
        <v>95.3125</v>
      </c>
      <c r="AI19" s="47">
        <v>77</v>
      </c>
      <c r="AJ19" s="47">
        <v>100</v>
      </c>
      <c r="AK19" s="50">
        <v>76.5625</v>
      </c>
      <c r="AL19" s="50">
        <v>95.3125</v>
      </c>
      <c r="AM19" s="47">
        <v>80</v>
      </c>
      <c r="AN19" s="47">
        <v>100</v>
      </c>
      <c r="AO19" s="50">
        <v>78.125000000000014</v>
      </c>
      <c r="AP19" s="50">
        <v>95.3125</v>
      </c>
      <c r="AQ19" s="47">
        <v>82</v>
      </c>
      <c r="AR19" s="47">
        <v>100</v>
      </c>
      <c r="AS19" s="69">
        <f t="shared" si="1"/>
        <v>0</v>
      </c>
      <c r="AT19" s="69">
        <v>95.3125</v>
      </c>
      <c r="AU19" s="70"/>
      <c r="AV19" s="70">
        <v>100</v>
      </c>
      <c r="AW19" s="69">
        <f t="shared" si="2"/>
        <v>0</v>
      </c>
      <c r="AX19" s="69">
        <v>95.3125</v>
      </c>
      <c r="AY19" s="70"/>
      <c r="AZ19" s="70">
        <v>100</v>
      </c>
    </row>
    <row r="20" spans="1:52" s="47" customFormat="1" x14ac:dyDescent="0.2">
      <c r="A20" s="47" t="str">
        <f t="shared" si="0"/>
        <v>13_2285002009</v>
      </c>
      <c r="B20" s="48" t="s">
        <v>117</v>
      </c>
      <c r="C20" s="40">
        <v>2285002009</v>
      </c>
      <c r="D20" s="49" t="s">
        <v>1</v>
      </c>
      <c r="E20" s="49" t="s">
        <v>15</v>
      </c>
      <c r="F20" s="49" t="s">
        <v>13</v>
      </c>
      <c r="G20" s="49" t="s">
        <v>33</v>
      </c>
      <c r="H20" s="47" t="s">
        <v>50</v>
      </c>
      <c r="I20" s="50">
        <v>95.795795795795797</v>
      </c>
      <c r="J20" s="50">
        <v>97.941888619854723</v>
      </c>
      <c r="K20" s="47">
        <v>98</v>
      </c>
      <c r="L20" s="47">
        <v>100</v>
      </c>
      <c r="M20" s="50">
        <v>95.870870870870874</v>
      </c>
      <c r="N20" s="50">
        <v>97.941888619854723</v>
      </c>
      <c r="O20" s="47">
        <v>98</v>
      </c>
      <c r="P20" s="47">
        <v>100</v>
      </c>
      <c r="Q20" s="50">
        <v>95.870870870870874</v>
      </c>
      <c r="R20" s="50">
        <v>97.941888619854723</v>
      </c>
      <c r="S20" s="47">
        <v>98</v>
      </c>
      <c r="T20" s="47">
        <v>100</v>
      </c>
      <c r="U20" s="50">
        <v>95.870870870870874</v>
      </c>
      <c r="V20" s="50">
        <v>97.941888619854723</v>
      </c>
      <c r="W20" s="47">
        <v>98</v>
      </c>
      <c r="X20" s="47">
        <v>100</v>
      </c>
      <c r="Y20" s="50">
        <v>95.870870870870874</v>
      </c>
      <c r="Z20" s="50">
        <v>97.941888619854723</v>
      </c>
      <c r="AA20" s="47">
        <v>98</v>
      </c>
      <c r="AB20" s="47">
        <v>100</v>
      </c>
      <c r="AC20" s="50">
        <v>95.870870870870874</v>
      </c>
      <c r="AD20" s="50">
        <v>97.941888619854723</v>
      </c>
      <c r="AE20" s="47">
        <v>98</v>
      </c>
      <c r="AF20" s="47">
        <v>100</v>
      </c>
      <c r="AG20" s="50">
        <v>95.870870870870874</v>
      </c>
      <c r="AH20" s="50">
        <v>97.941888619854723</v>
      </c>
      <c r="AI20" s="47">
        <v>98</v>
      </c>
      <c r="AJ20" s="47">
        <v>100</v>
      </c>
      <c r="AK20" s="50">
        <v>95.870870870870874</v>
      </c>
      <c r="AL20" s="50">
        <v>97.941888619854723</v>
      </c>
      <c r="AM20" s="47">
        <v>98</v>
      </c>
      <c r="AN20" s="47">
        <v>100</v>
      </c>
      <c r="AO20" s="50">
        <v>95.870870870870874</v>
      </c>
      <c r="AP20" s="50">
        <v>97.941888619854723</v>
      </c>
      <c r="AQ20" s="47">
        <v>98</v>
      </c>
      <c r="AR20" s="47">
        <v>100</v>
      </c>
      <c r="AS20" s="69">
        <f t="shared" si="1"/>
        <v>0</v>
      </c>
      <c r="AT20" s="69">
        <v>97.941888619854723</v>
      </c>
      <c r="AU20" s="70"/>
      <c r="AV20" s="70">
        <v>100</v>
      </c>
      <c r="AW20" s="69">
        <f t="shared" si="2"/>
        <v>0</v>
      </c>
      <c r="AX20" s="69">
        <v>97.941888619854723</v>
      </c>
      <c r="AY20" s="70"/>
      <c r="AZ20" s="70">
        <v>100</v>
      </c>
    </row>
    <row r="21" spans="1:52" s="47" customFormat="1" x14ac:dyDescent="0.2">
      <c r="A21" s="47" t="str">
        <f t="shared" si="0"/>
        <v>13_2285002009</v>
      </c>
      <c r="B21" s="48" t="s">
        <v>117</v>
      </c>
      <c r="C21" s="40">
        <v>2285002009</v>
      </c>
      <c r="D21" s="49" t="s">
        <v>1</v>
      </c>
      <c r="E21" s="49" t="s">
        <v>15</v>
      </c>
      <c r="F21" s="49" t="s">
        <v>13</v>
      </c>
      <c r="G21" s="49" t="s">
        <v>33</v>
      </c>
      <c r="H21" s="47" t="s">
        <v>51</v>
      </c>
      <c r="I21" s="50">
        <v>51.578947368421055</v>
      </c>
      <c r="J21" s="50">
        <v>91.666666666666657</v>
      </c>
      <c r="K21" s="47">
        <v>56</v>
      </c>
      <c r="L21" s="47">
        <v>100</v>
      </c>
      <c r="M21" s="50">
        <v>56.84210526315789</v>
      </c>
      <c r="N21" s="50">
        <v>91.666666666666657</v>
      </c>
      <c r="O21" s="47">
        <v>62</v>
      </c>
      <c r="P21" s="47">
        <v>100</v>
      </c>
      <c r="Q21" s="50">
        <v>63.157894736842103</v>
      </c>
      <c r="R21" s="50">
        <v>91.666666666666657</v>
      </c>
      <c r="S21" s="47">
        <v>69</v>
      </c>
      <c r="T21" s="47">
        <v>100</v>
      </c>
      <c r="U21" s="50">
        <v>67.368421052631575</v>
      </c>
      <c r="V21" s="50">
        <v>91.666666666666657</v>
      </c>
      <c r="W21" s="47">
        <v>73</v>
      </c>
      <c r="X21" s="47">
        <v>100</v>
      </c>
      <c r="Y21" s="50">
        <v>69.473684210526315</v>
      </c>
      <c r="Z21" s="50">
        <v>91.666666666666657</v>
      </c>
      <c r="AA21" s="47">
        <v>76</v>
      </c>
      <c r="AB21" s="47">
        <v>100</v>
      </c>
      <c r="AC21" s="50">
        <v>71.578947368421055</v>
      </c>
      <c r="AD21" s="50">
        <v>91.666666666666657</v>
      </c>
      <c r="AE21" s="47">
        <v>78</v>
      </c>
      <c r="AF21" s="47">
        <v>100</v>
      </c>
      <c r="AG21" s="50">
        <v>74.73684210526315</v>
      </c>
      <c r="AH21" s="50">
        <v>91.666666666666657</v>
      </c>
      <c r="AI21" s="47">
        <v>82</v>
      </c>
      <c r="AJ21" s="47">
        <v>100</v>
      </c>
      <c r="AK21" s="50">
        <v>76.84210526315789</v>
      </c>
      <c r="AL21" s="50">
        <v>91.666666666666657</v>
      </c>
      <c r="AM21" s="47">
        <v>84</v>
      </c>
      <c r="AN21" s="47">
        <v>100</v>
      </c>
      <c r="AO21" s="50">
        <v>78.94736842105263</v>
      </c>
      <c r="AP21" s="50">
        <v>91.666666666666657</v>
      </c>
      <c r="AQ21" s="47">
        <v>86</v>
      </c>
      <c r="AR21" s="47">
        <v>100</v>
      </c>
      <c r="AS21" s="69">
        <f t="shared" si="1"/>
        <v>33.684210526315802</v>
      </c>
      <c r="AT21" s="69">
        <v>91.666666666666657</v>
      </c>
      <c r="AU21" s="70">
        <v>36.746411483253603</v>
      </c>
      <c r="AV21" s="70">
        <v>100</v>
      </c>
      <c r="AW21" s="69">
        <f t="shared" si="2"/>
        <v>87.368421052631589</v>
      </c>
      <c r="AX21" s="69">
        <v>91.666666666666657</v>
      </c>
      <c r="AY21" s="70">
        <v>95.311004784689004</v>
      </c>
      <c r="AZ21" s="70">
        <v>100</v>
      </c>
    </row>
    <row r="22" spans="1:52" s="47" customFormat="1" x14ac:dyDescent="0.2">
      <c r="A22" s="47" t="str">
        <f t="shared" si="0"/>
        <v>13_2285002010</v>
      </c>
      <c r="B22" s="48" t="s">
        <v>117</v>
      </c>
      <c r="C22" s="40">
        <v>2285002010</v>
      </c>
      <c r="D22" s="49" t="s">
        <v>1</v>
      </c>
      <c r="E22" s="49" t="s">
        <v>15</v>
      </c>
      <c r="F22" s="49" t="s">
        <v>13</v>
      </c>
      <c r="G22" s="49" t="s">
        <v>35</v>
      </c>
      <c r="H22" s="47" t="s">
        <v>47</v>
      </c>
      <c r="I22" s="50">
        <v>17.269076305220885</v>
      </c>
      <c r="J22" s="50">
        <v>94.252873563218401</v>
      </c>
      <c r="K22" s="47">
        <v>18</v>
      </c>
      <c r="L22" s="47">
        <v>100</v>
      </c>
      <c r="M22" s="50">
        <v>18.875502008032129</v>
      </c>
      <c r="N22" s="50">
        <v>94.252873563218401</v>
      </c>
      <c r="O22" s="47">
        <v>20</v>
      </c>
      <c r="P22" s="47">
        <v>100</v>
      </c>
      <c r="Q22" s="50">
        <v>19.678714859437751</v>
      </c>
      <c r="R22" s="50">
        <v>94.252873563218401</v>
      </c>
      <c r="S22" s="47">
        <v>21</v>
      </c>
      <c r="T22" s="47">
        <v>100</v>
      </c>
      <c r="U22" s="50">
        <v>24.899598393574294</v>
      </c>
      <c r="V22" s="50">
        <v>94.252873563218401</v>
      </c>
      <c r="W22" s="47">
        <v>26</v>
      </c>
      <c r="X22" s="47">
        <v>100</v>
      </c>
      <c r="Y22" s="50">
        <v>25.702811244979916</v>
      </c>
      <c r="Z22" s="50">
        <v>94.252873563218401</v>
      </c>
      <c r="AA22" s="47">
        <v>27</v>
      </c>
      <c r="AB22" s="47">
        <v>100</v>
      </c>
      <c r="AC22" s="50">
        <v>28.915662650602407</v>
      </c>
      <c r="AD22" s="50">
        <v>94.252873563218401</v>
      </c>
      <c r="AE22" s="47">
        <v>31</v>
      </c>
      <c r="AF22" s="47">
        <v>100</v>
      </c>
      <c r="AG22" s="50">
        <v>30.923694779116467</v>
      </c>
      <c r="AH22" s="50">
        <v>94.252873563218401</v>
      </c>
      <c r="AI22" s="47">
        <v>33</v>
      </c>
      <c r="AJ22" s="47">
        <v>100</v>
      </c>
      <c r="AK22" s="50">
        <v>34.939759036144579</v>
      </c>
      <c r="AL22" s="50">
        <v>94.252873563218401</v>
      </c>
      <c r="AM22" s="47">
        <v>37</v>
      </c>
      <c r="AN22" s="47">
        <v>100</v>
      </c>
      <c r="AO22" s="50">
        <v>39.75903614457831</v>
      </c>
      <c r="AP22" s="50">
        <v>94.252873563218401</v>
      </c>
      <c r="AQ22" s="47">
        <v>42</v>
      </c>
      <c r="AR22" s="47">
        <v>100</v>
      </c>
      <c r="AS22" s="69">
        <f t="shared" si="1"/>
        <v>12.851405622489965</v>
      </c>
      <c r="AT22" s="69">
        <v>94.252873563218401</v>
      </c>
      <c r="AU22" s="70">
        <v>13.63502791654423</v>
      </c>
      <c r="AV22" s="70">
        <v>100</v>
      </c>
      <c r="AW22" s="69">
        <f t="shared" si="2"/>
        <v>52.208835341365464</v>
      </c>
      <c r="AX22" s="69">
        <v>94.252873563218401</v>
      </c>
      <c r="AY22" s="70">
        <v>55.392300910960913</v>
      </c>
      <c r="AZ22" s="70">
        <v>100</v>
      </c>
    </row>
    <row r="23" spans="1:52" s="47" customFormat="1" x14ac:dyDescent="0.2">
      <c r="A23" s="47" t="str">
        <f>B23&amp;"_"&amp;C23</f>
        <v>13_2285002010</v>
      </c>
      <c r="B23" s="48" t="s">
        <v>117</v>
      </c>
      <c r="C23" s="40">
        <v>2285002010</v>
      </c>
      <c r="D23" s="49" t="s">
        <v>1</v>
      </c>
      <c r="E23" s="49" t="s">
        <v>15</v>
      </c>
      <c r="F23" s="49" t="s">
        <v>13</v>
      </c>
      <c r="G23" s="49" t="s">
        <v>35</v>
      </c>
      <c r="H23" s="47" t="s">
        <v>48</v>
      </c>
      <c r="I23" s="50">
        <v>30.76923076923077</v>
      </c>
      <c r="J23" s="50">
        <v>96.590909090909093</v>
      </c>
      <c r="K23" s="47">
        <v>32</v>
      </c>
      <c r="L23" s="47">
        <v>100</v>
      </c>
      <c r="M23" s="50">
        <v>32.307692307692307</v>
      </c>
      <c r="N23" s="50">
        <v>96.590909090909093</v>
      </c>
      <c r="O23" s="47">
        <v>33</v>
      </c>
      <c r="P23" s="47">
        <v>100</v>
      </c>
      <c r="Q23" s="50">
        <v>32.307692307692307</v>
      </c>
      <c r="R23" s="50">
        <v>96.590909090909093</v>
      </c>
      <c r="S23" s="47">
        <v>33</v>
      </c>
      <c r="T23" s="47">
        <v>100</v>
      </c>
      <c r="U23" s="50">
        <v>36.923076923076934</v>
      </c>
      <c r="V23" s="50">
        <v>96.590909090909093</v>
      </c>
      <c r="W23" s="47">
        <v>38</v>
      </c>
      <c r="X23" s="47">
        <v>100</v>
      </c>
      <c r="Y23" s="50">
        <v>38.461538461538467</v>
      </c>
      <c r="Z23" s="50">
        <v>96.590909090909093</v>
      </c>
      <c r="AA23" s="47">
        <v>40</v>
      </c>
      <c r="AB23" s="47">
        <v>100</v>
      </c>
      <c r="AC23" s="50">
        <v>40</v>
      </c>
      <c r="AD23" s="50">
        <v>96.590909090909093</v>
      </c>
      <c r="AE23" s="47">
        <v>41</v>
      </c>
      <c r="AF23" s="47">
        <v>100</v>
      </c>
      <c r="AG23" s="50">
        <v>43.076923076923073</v>
      </c>
      <c r="AH23" s="50">
        <v>96.590909090909093</v>
      </c>
      <c r="AI23" s="47">
        <v>45</v>
      </c>
      <c r="AJ23" s="47">
        <v>100</v>
      </c>
      <c r="AK23" s="50">
        <v>46.153846153846153</v>
      </c>
      <c r="AL23" s="50">
        <v>96.590909090909093</v>
      </c>
      <c r="AM23" s="47">
        <v>48</v>
      </c>
      <c r="AN23" s="47">
        <v>100</v>
      </c>
      <c r="AO23" s="50">
        <v>50.769230769230766</v>
      </c>
      <c r="AP23" s="50">
        <v>96.590909090909093</v>
      </c>
      <c r="AQ23" s="47">
        <v>53</v>
      </c>
      <c r="AR23" s="47">
        <v>100</v>
      </c>
      <c r="AS23" s="69">
        <f t="shared" si="1"/>
        <v>0</v>
      </c>
      <c r="AT23" s="69">
        <v>96.590909090909093</v>
      </c>
      <c r="AU23" s="70"/>
      <c r="AV23" s="70">
        <v>100</v>
      </c>
      <c r="AW23" s="69">
        <f t="shared" si="2"/>
        <v>0</v>
      </c>
      <c r="AX23" s="69">
        <v>96.590909090909093</v>
      </c>
      <c r="AY23" s="70"/>
      <c r="AZ23" s="70">
        <v>100</v>
      </c>
    </row>
    <row r="24" spans="1:52" s="47" customFormat="1" x14ac:dyDescent="0.2">
      <c r="A24" s="47" t="str">
        <f>B24&amp;"_"&amp;C24</f>
        <v>13_2285002010</v>
      </c>
      <c r="B24" s="48" t="s">
        <v>117</v>
      </c>
      <c r="C24" s="40">
        <v>2285002010</v>
      </c>
      <c r="D24" s="49" t="s">
        <v>1</v>
      </c>
      <c r="E24" s="49" t="s">
        <v>15</v>
      </c>
      <c r="F24" s="49" t="s">
        <v>13</v>
      </c>
      <c r="G24" s="49" t="s">
        <v>35</v>
      </c>
      <c r="H24" s="47" t="s">
        <v>49</v>
      </c>
      <c r="I24" s="50">
        <v>30.769230769230766</v>
      </c>
      <c r="J24" s="50">
        <v>96.590909090909093</v>
      </c>
      <c r="K24" s="47">
        <v>32</v>
      </c>
      <c r="L24" s="47">
        <v>100</v>
      </c>
      <c r="M24" s="50">
        <v>32.307692307692307</v>
      </c>
      <c r="N24" s="50">
        <v>96.590909090909093</v>
      </c>
      <c r="O24" s="47">
        <v>33</v>
      </c>
      <c r="P24" s="47">
        <v>100</v>
      </c>
      <c r="Q24" s="50">
        <v>32.307692307692307</v>
      </c>
      <c r="R24" s="50">
        <v>96.590909090909093</v>
      </c>
      <c r="S24" s="47">
        <v>33</v>
      </c>
      <c r="T24" s="47">
        <v>100</v>
      </c>
      <c r="U24" s="50">
        <v>36.923076923076934</v>
      </c>
      <c r="V24" s="50">
        <v>96.590909090909093</v>
      </c>
      <c r="W24" s="47">
        <v>38</v>
      </c>
      <c r="X24" s="47">
        <v>100</v>
      </c>
      <c r="Y24" s="50">
        <v>38.46153846153846</v>
      </c>
      <c r="Z24" s="50">
        <v>96.590909090909093</v>
      </c>
      <c r="AA24" s="47">
        <v>40</v>
      </c>
      <c r="AB24" s="47">
        <v>100</v>
      </c>
      <c r="AC24" s="50">
        <v>40</v>
      </c>
      <c r="AD24" s="50">
        <v>96.590909090909093</v>
      </c>
      <c r="AE24" s="47">
        <v>41</v>
      </c>
      <c r="AF24" s="47">
        <v>100</v>
      </c>
      <c r="AG24" s="50">
        <v>43.076923076923073</v>
      </c>
      <c r="AH24" s="50">
        <v>96.590909090909093</v>
      </c>
      <c r="AI24" s="47">
        <v>45</v>
      </c>
      <c r="AJ24" s="47">
        <v>100</v>
      </c>
      <c r="AK24" s="50">
        <v>46.153846153846153</v>
      </c>
      <c r="AL24" s="50">
        <v>96.590909090909093</v>
      </c>
      <c r="AM24" s="47">
        <v>48</v>
      </c>
      <c r="AN24" s="47">
        <v>100</v>
      </c>
      <c r="AO24" s="50">
        <v>50.769230769230766</v>
      </c>
      <c r="AP24" s="50">
        <v>96.590909090909093</v>
      </c>
      <c r="AQ24" s="47">
        <v>53</v>
      </c>
      <c r="AR24" s="47">
        <v>100</v>
      </c>
      <c r="AS24" s="69">
        <f t="shared" si="1"/>
        <v>0</v>
      </c>
      <c r="AT24" s="69">
        <v>96.590909090909093</v>
      </c>
      <c r="AU24" s="70"/>
      <c r="AV24" s="70">
        <v>100</v>
      </c>
      <c r="AW24" s="69">
        <f t="shared" si="2"/>
        <v>0</v>
      </c>
      <c r="AX24" s="69">
        <v>96.590909090909093</v>
      </c>
      <c r="AY24" s="70"/>
      <c r="AZ24" s="70">
        <v>100</v>
      </c>
    </row>
    <row r="25" spans="1:52" s="47" customFormat="1" x14ac:dyDescent="0.2">
      <c r="A25" s="47" t="str">
        <f>B25&amp;"_"&amp;C25</f>
        <v>13_2285002010</v>
      </c>
      <c r="B25" s="48" t="s">
        <v>117</v>
      </c>
      <c r="C25" s="40">
        <v>2285002010</v>
      </c>
      <c r="D25" s="49" t="s">
        <v>1</v>
      </c>
      <c r="E25" s="49" t="s">
        <v>15</v>
      </c>
      <c r="F25" s="49" t="s">
        <v>13</v>
      </c>
      <c r="G25" s="49" t="s">
        <v>35</v>
      </c>
      <c r="H25" s="47" t="s">
        <v>50</v>
      </c>
      <c r="I25" s="50">
        <v>95.795795795795797</v>
      </c>
      <c r="J25" s="50">
        <v>97.941888619854723</v>
      </c>
      <c r="K25" s="47">
        <v>98</v>
      </c>
      <c r="L25" s="47">
        <v>100</v>
      </c>
      <c r="M25" s="50">
        <v>95.870870870870874</v>
      </c>
      <c r="N25" s="50">
        <v>97.941888619854723</v>
      </c>
      <c r="O25" s="47">
        <v>98</v>
      </c>
      <c r="P25" s="47">
        <v>100</v>
      </c>
      <c r="Q25" s="50">
        <v>95.870870870870874</v>
      </c>
      <c r="R25" s="50">
        <v>97.941888619854723</v>
      </c>
      <c r="S25" s="47">
        <v>98</v>
      </c>
      <c r="T25" s="47">
        <v>100</v>
      </c>
      <c r="U25" s="50">
        <v>95.870870870870874</v>
      </c>
      <c r="V25" s="50">
        <v>97.941888619854723</v>
      </c>
      <c r="W25" s="47">
        <v>98</v>
      </c>
      <c r="X25" s="47">
        <v>100</v>
      </c>
      <c r="Y25" s="50">
        <v>95.870870870870874</v>
      </c>
      <c r="Z25" s="50">
        <v>97.941888619854723</v>
      </c>
      <c r="AA25" s="47">
        <v>98</v>
      </c>
      <c r="AB25" s="47">
        <v>100</v>
      </c>
      <c r="AC25" s="50">
        <v>95.870870870870874</v>
      </c>
      <c r="AD25" s="50">
        <v>97.941888619854723</v>
      </c>
      <c r="AE25" s="47">
        <v>98</v>
      </c>
      <c r="AF25" s="47">
        <v>100</v>
      </c>
      <c r="AG25" s="50">
        <v>95.870870870870874</v>
      </c>
      <c r="AH25" s="50">
        <v>97.941888619854723</v>
      </c>
      <c r="AI25" s="47">
        <v>98</v>
      </c>
      <c r="AJ25" s="47">
        <v>100</v>
      </c>
      <c r="AK25" s="50">
        <v>95.870870870870874</v>
      </c>
      <c r="AL25" s="50">
        <v>97.941888619854723</v>
      </c>
      <c r="AM25" s="47">
        <v>98</v>
      </c>
      <c r="AN25" s="47">
        <v>100</v>
      </c>
      <c r="AO25" s="50">
        <v>95.870870870870874</v>
      </c>
      <c r="AP25" s="50">
        <v>97.941888619854723</v>
      </c>
      <c r="AQ25" s="47">
        <v>98</v>
      </c>
      <c r="AR25" s="47">
        <v>100</v>
      </c>
      <c r="AS25" s="69">
        <f t="shared" si="1"/>
        <v>0</v>
      </c>
      <c r="AT25" s="69">
        <v>97.941888619854723</v>
      </c>
      <c r="AU25" s="70"/>
      <c r="AV25" s="70">
        <v>100</v>
      </c>
      <c r="AW25" s="69">
        <f t="shared" si="2"/>
        <v>0</v>
      </c>
      <c r="AX25" s="69">
        <v>97.941888619854723</v>
      </c>
      <c r="AY25" s="70"/>
      <c r="AZ25" s="70">
        <v>100</v>
      </c>
    </row>
    <row r="26" spans="1:52" s="47" customFormat="1" x14ac:dyDescent="0.2">
      <c r="A26" s="47" t="str">
        <f>B26&amp;"_"&amp;C26</f>
        <v>13_2285002010</v>
      </c>
      <c r="B26" s="48" t="s">
        <v>117</v>
      </c>
      <c r="C26" s="40">
        <v>2285002010</v>
      </c>
      <c r="D26" s="49" t="s">
        <v>1</v>
      </c>
      <c r="E26" s="49" t="s">
        <v>15</v>
      </c>
      <c r="F26" s="49" t="s">
        <v>13</v>
      </c>
      <c r="G26" s="49" t="s">
        <v>35</v>
      </c>
      <c r="H26" s="47" t="s">
        <v>51</v>
      </c>
      <c r="I26" s="50">
        <v>21.333333333333329</v>
      </c>
      <c r="J26" s="50">
        <v>92.079207920792086</v>
      </c>
      <c r="K26" s="47">
        <v>23</v>
      </c>
      <c r="L26" s="47">
        <v>100</v>
      </c>
      <c r="M26" s="50">
        <v>23.333333333333332</v>
      </c>
      <c r="N26" s="50">
        <v>92.079207920792086</v>
      </c>
      <c r="O26" s="47">
        <v>25</v>
      </c>
      <c r="P26" s="47">
        <v>100</v>
      </c>
      <c r="Q26" s="50">
        <v>23.999999999999996</v>
      </c>
      <c r="R26" s="50">
        <v>92.079207920792086</v>
      </c>
      <c r="S26" s="47">
        <v>26</v>
      </c>
      <c r="T26" s="47">
        <v>100</v>
      </c>
      <c r="U26" s="50">
        <v>30</v>
      </c>
      <c r="V26" s="50">
        <v>92.079207920792086</v>
      </c>
      <c r="W26" s="47">
        <v>33</v>
      </c>
      <c r="X26" s="47">
        <v>100</v>
      </c>
      <c r="Y26" s="50">
        <v>30.666666666666664</v>
      </c>
      <c r="Z26" s="50">
        <v>92.079207920792086</v>
      </c>
      <c r="AA26" s="47">
        <v>33</v>
      </c>
      <c r="AB26" s="47">
        <v>100</v>
      </c>
      <c r="AC26" s="50">
        <v>34.666666666666664</v>
      </c>
      <c r="AD26" s="50">
        <v>92.079207920792086</v>
      </c>
      <c r="AE26" s="47">
        <v>38</v>
      </c>
      <c r="AF26" s="47">
        <v>100</v>
      </c>
      <c r="AG26" s="50">
        <v>36.666666666666664</v>
      </c>
      <c r="AH26" s="50">
        <v>92.079207920792086</v>
      </c>
      <c r="AI26" s="47">
        <v>40</v>
      </c>
      <c r="AJ26" s="47">
        <v>100</v>
      </c>
      <c r="AK26" s="50">
        <v>40.666666666666664</v>
      </c>
      <c r="AL26" s="50">
        <v>92.079207920792086</v>
      </c>
      <c r="AM26" s="47">
        <v>44</v>
      </c>
      <c r="AN26" s="47">
        <v>100</v>
      </c>
      <c r="AO26" s="50">
        <v>46.666666666666664</v>
      </c>
      <c r="AP26" s="50">
        <v>92.079207920792086</v>
      </c>
      <c r="AQ26" s="47">
        <v>51</v>
      </c>
      <c r="AR26" s="47">
        <v>100</v>
      </c>
      <c r="AS26" s="69">
        <f t="shared" si="1"/>
        <v>15.333333333333345</v>
      </c>
      <c r="AT26" s="69">
        <v>92.079207920792086</v>
      </c>
      <c r="AU26" s="70">
        <v>16.652329749103952</v>
      </c>
      <c r="AV26" s="70">
        <v>100</v>
      </c>
      <c r="AW26" s="69">
        <f t="shared" si="2"/>
        <v>58.666666666666671</v>
      </c>
      <c r="AX26" s="69">
        <v>92.079207920792086</v>
      </c>
      <c r="AY26" s="70">
        <v>63.713261648745515</v>
      </c>
      <c r="AZ26" s="70">
        <v>100</v>
      </c>
    </row>
    <row r="27" spans="1:52" x14ac:dyDescent="0.2">
      <c r="AS27" s="68"/>
      <c r="AT27" s="68"/>
      <c r="AU27" s="68"/>
      <c r="AV27" s="68"/>
      <c r="AW27" s="68"/>
      <c r="AX27" s="68"/>
      <c r="AY27" s="68"/>
      <c r="AZ27" s="68"/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2"/>
  <sheetViews>
    <sheetView workbookViewId="0">
      <selection activeCell="M41" sqref="M41"/>
    </sheetView>
  </sheetViews>
  <sheetFormatPr defaultRowHeight="12.75" x14ac:dyDescent="0.2"/>
  <cols>
    <col min="1" max="12" width="9.140625" style="66"/>
    <col min="13" max="13" width="44" style="6" bestFit="1" customWidth="1"/>
    <col min="14" max="14" width="11.5703125" style="6" bestFit="1" customWidth="1"/>
    <col min="15" max="15" width="9.140625" style="6" customWidth="1"/>
    <col min="16" max="16384" width="9.140625" style="66"/>
  </cols>
  <sheetData>
    <row r="1" spans="1:15" x14ac:dyDescent="0.2">
      <c r="A1" s="66" t="s">
        <v>213</v>
      </c>
    </row>
    <row r="2" spans="1:15" x14ac:dyDescent="0.2">
      <c r="A2" s="66" t="s">
        <v>214</v>
      </c>
    </row>
    <row r="4" spans="1:15" x14ac:dyDescent="0.2">
      <c r="A4" s="66" t="s">
        <v>212</v>
      </c>
      <c r="M4" s="6">
        <v>7</v>
      </c>
      <c r="N4" s="6">
        <v>8</v>
      </c>
      <c r="O4" s="6">
        <v>10</v>
      </c>
    </row>
    <row r="5" spans="1:15" x14ac:dyDescent="0.2">
      <c r="A5" s="67" t="s">
        <v>207</v>
      </c>
      <c r="B5" s="67" t="s">
        <v>208</v>
      </c>
      <c r="C5" s="67" t="s">
        <v>209</v>
      </c>
      <c r="D5" s="67" t="s">
        <v>210</v>
      </c>
      <c r="E5" s="67" t="s">
        <v>206</v>
      </c>
      <c r="G5" s="67" t="s">
        <v>211</v>
      </c>
      <c r="H5" s="67" t="s">
        <v>208</v>
      </c>
      <c r="I5" s="67" t="s">
        <v>209</v>
      </c>
      <c r="J5" s="67" t="s">
        <v>210</v>
      </c>
      <c r="K5" s="67" t="s">
        <v>206</v>
      </c>
      <c r="M5" s="43" t="s">
        <v>103</v>
      </c>
      <c r="N5" s="44" t="s">
        <v>144</v>
      </c>
      <c r="O5" s="46" t="s">
        <v>146</v>
      </c>
    </row>
    <row r="6" spans="1:15" x14ac:dyDescent="0.2">
      <c r="A6" s="66">
        <v>2006</v>
      </c>
      <c r="B6" s="67">
        <v>180</v>
      </c>
      <c r="C6" s="67">
        <v>250</v>
      </c>
      <c r="D6" s="67">
        <v>242</v>
      </c>
      <c r="E6" s="67">
        <v>244</v>
      </c>
      <c r="G6" s="67">
        <v>2009</v>
      </c>
      <c r="H6" s="66">
        <f>10000*(1-B9/B$7)/$O$6</f>
        <v>6.1904761904761934</v>
      </c>
      <c r="I6" s="66">
        <f t="shared" ref="I6:I14" si="0">10000*(1-C9/C$7)/$O$20</f>
        <v>3.4087569791360512</v>
      </c>
      <c r="J6" s="66">
        <f t="shared" ref="J6:J14" si="1">10000*(1-D9/D$7)/$O$11</f>
        <v>0</v>
      </c>
      <c r="K6" s="66">
        <f t="shared" ref="K6:K14" si="2">10000*(1-E9/E$7)/$O$15</f>
        <v>13.719068413391552</v>
      </c>
      <c r="M6" s="49" t="s">
        <v>29</v>
      </c>
      <c r="N6" s="47" t="s">
        <v>47</v>
      </c>
      <c r="O6" s="50">
        <v>92.307692307692307</v>
      </c>
    </row>
    <row r="7" spans="1:15" x14ac:dyDescent="0.2">
      <c r="A7" s="67">
        <v>2007</v>
      </c>
      <c r="B7" s="67">
        <v>175</v>
      </c>
      <c r="C7" s="67">
        <v>249</v>
      </c>
      <c r="D7" s="67">
        <v>242</v>
      </c>
      <c r="E7" s="67">
        <v>229</v>
      </c>
      <c r="G7" s="67">
        <v>2010</v>
      </c>
      <c r="H7" s="66">
        <f t="shared" ref="H7:H14" si="3">10000*(1-B10/B$7)/$O$6</f>
        <v>11.142857142857144</v>
      </c>
      <c r="I7" s="66">
        <f t="shared" si="0"/>
        <v>5.5392300910960888</v>
      </c>
      <c r="J7" s="66">
        <f t="shared" si="1"/>
        <v>0</v>
      </c>
      <c r="K7" s="66">
        <f t="shared" si="2"/>
        <v>21.761280931586612</v>
      </c>
      <c r="M7" s="49" t="s">
        <v>29</v>
      </c>
      <c r="N7" s="47" t="s">
        <v>48</v>
      </c>
      <c r="O7" s="50">
        <v>95.3125</v>
      </c>
    </row>
    <row r="8" spans="1:15" x14ac:dyDescent="0.2">
      <c r="A8" s="67">
        <v>2008</v>
      </c>
      <c r="B8" s="67">
        <v>169</v>
      </c>
      <c r="C8" s="67">
        <v>243</v>
      </c>
      <c r="D8" s="67">
        <v>242</v>
      </c>
      <c r="E8" s="67">
        <v>214</v>
      </c>
      <c r="G8" s="67">
        <v>2011</v>
      </c>
      <c r="H8" s="66">
        <f>10000*(1-B11/B$7)/$O$6</f>
        <v>16.095238095238095</v>
      </c>
      <c r="I8" s="66">
        <f t="shared" si="0"/>
        <v>5.9653247134881013</v>
      </c>
      <c r="J8" s="66">
        <f t="shared" si="1"/>
        <v>0</v>
      </c>
      <c r="K8" s="66">
        <f t="shared" si="2"/>
        <v>29.330422125181947</v>
      </c>
      <c r="M8" s="49" t="s">
        <v>29</v>
      </c>
      <c r="N8" s="47" t="s">
        <v>49</v>
      </c>
      <c r="O8" s="50">
        <v>95.3125</v>
      </c>
    </row>
    <row r="9" spans="1:15" x14ac:dyDescent="0.2">
      <c r="A9" s="67">
        <v>2009</v>
      </c>
      <c r="B9" s="67">
        <v>165</v>
      </c>
      <c r="C9" s="67">
        <v>241</v>
      </c>
      <c r="D9" s="67">
        <v>242</v>
      </c>
      <c r="E9" s="67">
        <v>200</v>
      </c>
      <c r="G9" s="67">
        <v>2012</v>
      </c>
      <c r="H9" s="66">
        <f t="shared" si="3"/>
        <v>19.190476190476193</v>
      </c>
      <c r="I9" s="66">
        <f t="shared" si="0"/>
        <v>9.3740816926241539</v>
      </c>
      <c r="J9" s="66">
        <f t="shared" si="1"/>
        <v>0</v>
      </c>
      <c r="K9" s="66">
        <f t="shared" si="2"/>
        <v>34.061135371179034</v>
      </c>
      <c r="M9" s="49" t="s">
        <v>29</v>
      </c>
      <c r="N9" s="47" t="s">
        <v>50</v>
      </c>
      <c r="O9" s="50">
        <v>97.941888619854723</v>
      </c>
    </row>
    <row r="10" spans="1:15" x14ac:dyDescent="0.2">
      <c r="A10" s="67">
        <v>2010</v>
      </c>
      <c r="B10" s="67">
        <v>157</v>
      </c>
      <c r="C10" s="67">
        <v>236</v>
      </c>
      <c r="D10" s="67">
        <v>242</v>
      </c>
      <c r="E10" s="67">
        <v>183</v>
      </c>
      <c r="G10" s="67">
        <v>2013</v>
      </c>
      <c r="H10" s="66">
        <f t="shared" si="3"/>
        <v>22.285714285714288</v>
      </c>
      <c r="I10" s="66">
        <f t="shared" si="0"/>
        <v>10.226270937408167</v>
      </c>
      <c r="J10" s="66">
        <f t="shared" si="1"/>
        <v>0</v>
      </c>
      <c r="K10" s="66">
        <f t="shared" si="2"/>
        <v>38.791848617176122</v>
      </c>
      <c r="M10" s="49" t="s">
        <v>29</v>
      </c>
      <c r="N10" s="47" t="s">
        <v>51</v>
      </c>
      <c r="O10" s="50">
        <v>91.666666666666657</v>
      </c>
    </row>
    <row r="11" spans="1:15" x14ac:dyDescent="0.2">
      <c r="A11" s="67">
        <v>2011</v>
      </c>
      <c r="B11" s="67">
        <v>149</v>
      </c>
      <c r="C11" s="67">
        <v>235</v>
      </c>
      <c r="D11" s="67">
        <v>242</v>
      </c>
      <c r="E11" s="67">
        <v>167</v>
      </c>
      <c r="G11" s="67">
        <v>2014</v>
      </c>
      <c r="H11" s="66">
        <f>10000*(1-B14/B$7)/$O$6</f>
        <v>24.761904761904759</v>
      </c>
      <c r="I11" s="66">
        <f t="shared" si="0"/>
        <v>13.63502791654423</v>
      </c>
      <c r="J11" s="66">
        <f t="shared" si="1"/>
        <v>0</v>
      </c>
      <c r="K11" s="66">
        <f t="shared" si="2"/>
        <v>43.049490538573508</v>
      </c>
      <c r="M11" s="49" t="s">
        <v>31</v>
      </c>
      <c r="N11" s="47" t="s">
        <v>47</v>
      </c>
      <c r="O11" s="50">
        <v>92.307692307692307</v>
      </c>
    </row>
    <row r="12" spans="1:15" x14ac:dyDescent="0.2">
      <c r="A12" s="67">
        <v>2012</v>
      </c>
      <c r="B12" s="67">
        <v>144</v>
      </c>
      <c r="C12" s="67">
        <v>227</v>
      </c>
      <c r="D12" s="67">
        <v>242</v>
      </c>
      <c r="E12" s="67">
        <v>157</v>
      </c>
      <c r="G12" s="67">
        <v>2017</v>
      </c>
      <c r="H12" s="66">
        <f t="shared" si="3"/>
        <v>37.761904761904759</v>
      </c>
      <c r="I12" s="66">
        <f t="shared" si="0"/>
        <v>18.322068762856304</v>
      </c>
      <c r="J12" s="66">
        <f t="shared" si="1"/>
        <v>2.2382920110192885</v>
      </c>
      <c r="K12" s="66">
        <f t="shared" si="2"/>
        <v>55.349344978165938</v>
      </c>
      <c r="M12" s="49" t="s">
        <v>31</v>
      </c>
      <c r="N12" s="47" t="s">
        <v>48</v>
      </c>
      <c r="O12" s="50">
        <v>95.3125</v>
      </c>
    </row>
    <row r="13" spans="1:15" x14ac:dyDescent="0.2">
      <c r="A13" s="67">
        <v>2013</v>
      </c>
      <c r="B13" s="67">
        <v>139</v>
      </c>
      <c r="C13" s="67">
        <v>225</v>
      </c>
      <c r="D13" s="67">
        <v>242</v>
      </c>
      <c r="E13" s="67">
        <v>147</v>
      </c>
      <c r="G13" s="67">
        <v>2024</v>
      </c>
      <c r="H13" s="66">
        <f t="shared" si="3"/>
        <v>59.428571428571438</v>
      </c>
      <c r="I13" s="66">
        <f t="shared" si="0"/>
        <v>37.070232148104608</v>
      </c>
      <c r="J13" s="66">
        <f t="shared" si="1"/>
        <v>9.8484848484848513</v>
      </c>
      <c r="K13" s="66">
        <f t="shared" si="2"/>
        <v>73.799126637554579</v>
      </c>
      <c r="M13" s="49" t="s">
        <v>31</v>
      </c>
      <c r="N13" s="47" t="s">
        <v>49</v>
      </c>
      <c r="O13" s="50">
        <v>95.3125</v>
      </c>
    </row>
    <row r="14" spans="1:15" x14ac:dyDescent="0.2">
      <c r="A14" s="67">
        <v>2014</v>
      </c>
      <c r="B14" s="67">
        <v>135</v>
      </c>
      <c r="C14" s="67">
        <v>217</v>
      </c>
      <c r="D14" s="67">
        <v>242</v>
      </c>
      <c r="E14" s="67">
        <v>138</v>
      </c>
      <c r="G14" s="67">
        <v>2030</v>
      </c>
      <c r="H14" s="66">
        <f t="shared" si="3"/>
        <v>75.523809523809518</v>
      </c>
      <c r="I14" s="66">
        <f t="shared" si="0"/>
        <v>55.392300910960913</v>
      </c>
      <c r="J14" s="66">
        <f t="shared" si="1"/>
        <v>17.458677685950416</v>
      </c>
      <c r="K14" s="66">
        <f t="shared" si="2"/>
        <v>85.152838427947614</v>
      </c>
      <c r="M14" s="49" t="s">
        <v>31</v>
      </c>
      <c r="N14" s="47" t="s">
        <v>50</v>
      </c>
      <c r="O14" s="50">
        <v>97.941888619854723</v>
      </c>
    </row>
    <row r="15" spans="1:15" x14ac:dyDescent="0.2">
      <c r="A15" s="67">
        <v>2017</v>
      </c>
      <c r="B15" s="67">
        <v>114</v>
      </c>
      <c r="C15" s="67">
        <v>206</v>
      </c>
      <c r="D15" s="67">
        <v>237</v>
      </c>
      <c r="E15" s="67">
        <v>112</v>
      </c>
      <c r="M15" s="49" t="s">
        <v>32</v>
      </c>
      <c r="N15" s="47" t="s">
        <v>47</v>
      </c>
      <c r="O15" s="50">
        <v>92.307692307692307</v>
      </c>
    </row>
    <row r="16" spans="1:15" x14ac:dyDescent="0.2">
      <c r="A16" s="67">
        <v>2024</v>
      </c>
      <c r="B16" s="67">
        <v>79</v>
      </c>
      <c r="C16" s="67">
        <v>162</v>
      </c>
      <c r="D16" s="67">
        <v>220</v>
      </c>
      <c r="E16" s="67">
        <v>73</v>
      </c>
      <c r="M16" s="49" t="s">
        <v>32</v>
      </c>
      <c r="N16" s="47" t="s">
        <v>48</v>
      </c>
      <c r="O16" s="50">
        <v>95.3125</v>
      </c>
    </row>
    <row r="17" spans="1:15" x14ac:dyDescent="0.2">
      <c r="A17" s="67">
        <v>2030</v>
      </c>
      <c r="B17" s="67">
        <v>53</v>
      </c>
      <c r="C17" s="67">
        <v>119</v>
      </c>
      <c r="D17" s="67">
        <v>203</v>
      </c>
      <c r="E17" s="67">
        <v>49</v>
      </c>
      <c r="M17" s="49" t="s">
        <v>32</v>
      </c>
      <c r="N17" s="47" t="s">
        <v>49</v>
      </c>
      <c r="O17" s="50">
        <v>95.3125</v>
      </c>
    </row>
    <row r="18" spans="1:15" x14ac:dyDescent="0.2">
      <c r="A18" s="67"/>
      <c r="M18" s="49" t="s">
        <v>32</v>
      </c>
      <c r="N18" s="47" t="s">
        <v>50</v>
      </c>
      <c r="O18" s="50">
        <v>97.941888619854723</v>
      </c>
    </row>
    <row r="19" spans="1:15" x14ac:dyDescent="0.2">
      <c r="A19" s="66" t="s">
        <v>215</v>
      </c>
      <c r="G19" s="67" t="s">
        <v>216</v>
      </c>
      <c r="H19" s="67" t="s">
        <v>208</v>
      </c>
      <c r="I19" s="67" t="s">
        <v>209</v>
      </c>
      <c r="J19" s="67" t="s">
        <v>210</v>
      </c>
      <c r="K19" s="67" t="s">
        <v>206</v>
      </c>
      <c r="M19" s="49" t="s">
        <v>32</v>
      </c>
      <c r="N19" s="47" t="s">
        <v>51</v>
      </c>
      <c r="O19" s="50">
        <v>91.666666666666657</v>
      </c>
    </row>
    <row r="20" spans="1:15" x14ac:dyDescent="0.2">
      <c r="A20" s="66">
        <v>2006</v>
      </c>
      <c r="G20" s="67">
        <v>2009</v>
      </c>
      <c r="H20" s="66">
        <f>10000*(1-B23/B$21)/$O$10</f>
        <v>7.0381231671554438</v>
      </c>
      <c r="I20" s="66">
        <f t="shared" ref="I20:I28" si="4">10000*(1-C23/C$21)/$O$24</f>
        <v>3.6200716845878125</v>
      </c>
      <c r="J20" s="66">
        <f>10000*(1-D23/D$21)/$O$10</f>
        <v>0</v>
      </c>
      <c r="K20" s="66">
        <f>10000*(1-E23/E$21)/$O$19</f>
        <v>4.5933014354067012</v>
      </c>
      <c r="M20" s="49" t="s">
        <v>35</v>
      </c>
      <c r="N20" s="47" t="s">
        <v>47</v>
      </c>
      <c r="O20" s="50">
        <v>94.252873563218401</v>
      </c>
    </row>
    <row r="21" spans="1:15" x14ac:dyDescent="0.2">
      <c r="A21" s="67">
        <v>2007</v>
      </c>
      <c r="B21" s="67">
        <v>9.3000000000000007</v>
      </c>
      <c r="C21" s="67">
        <v>15</v>
      </c>
      <c r="D21" s="67">
        <v>11.7</v>
      </c>
      <c r="E21" s="67">
        <v>9.5</v>
      </c>
      <c r="G21" s="67">
        <v>2010</v>
      </c>
      <c r="H21" s="66">
        <f t="shared" ref="H21:H28" si="5">10000*(1-B24/B$21)/$O$10</f>
        <v>11.730205278592379</v>
      </c>
      <c r="I21" s="66">
        <f t="shared" si="4"/>
        <v>6.5161290322580703</v>
      </c>
      <c r="J21" s="66">
        <f t="shared" ref="J21:J28" si="6">10000*(1-D24/D$21)/$O$10</f>
        <v>0</v>
      </c>
      <c r="K21" s="66">
        <f t="shared" ref="K21:K28" si="7">10000*(1-E24/E$21)/$O$19</f>
        <v>10.334928229665081</v>
      </c>
      <c r="M21" s="49" t="s">
        <v>35</v>
      </c>
      <c r="N21" s="47" t="s">
        <v>48</v>
      </c>
      <c r="O21" s="50">
        <v>96.590909090909093</v>
      </c>
    </row>
    <row r="22" spans="1:15" x14ac:dyDescent="0.2">
      <c r="A22" s="67">
        <v>2008</v>
      </c>
      <c r="B22" s="66">
        <v>9</v>
      </c>
      <c r="C22" s="66">
        <v>14.5</v>
      </c>
      <c r="D22" s="66">
        <v>11.7</v>
      </c>
      <c r="E22" s="66">
        <v>9.3000000000000007</v>
      </c>
      <c r="G22" s="67">
        <v>2011</v>
      </c>
      <c r="H22" s="66">
        <f t="shared" si="5"/>
        <v>18.768328445747812</v>
      </c>
      <c r="I22" s="66">
        <f t="shared" si="4"/>
        <v>7.240143369175625</v>
      </c>
      <c r="J22" s="66">
        <f t="shared" si="6"/>
        <v>0</v>
      </c>
      <c r="K22" s="66">
        <f t="shared" si="7"/>
        <v>16.076555023923447</v>
      </c>
      <c r="M22" s="49" t="s">
        <v>35</v>
      </c>
      <c r="N22" s="47" t="s">
        <v>49</v>
      </c>
      <c r="O22" s="50">
        <v>96.590909090909093</v>
      </c>
    </row>
    <row r="23" spans="1:15" x14ac:dyDescent="0.2">
      <c r="A23" s="67">
        <v>2009</v>
      </c>
      <c r="B23" s="66">
        <v>8.6999999999999993</v>
      </c>
      <c r="C23" s="66">
        <v>14.5</v>
      </c>
      <c r="D23" s="66">
        <v>11.7</v>
      </c>
      <c r="E23" s="66">
        <v>9.1</v>
      </c>
      <c r="G23" s="67">
        <v>2012</v>
      </c>
      <c r="H23" s="66">
        <f t="shared" si="5"/>
        <v>25.806451612903242</v>
      </c>
      <c r="I23" s="66">
        <f t="shared" si="4"/>
        <v>12.30824372759856</v>
      </c>
      <c r="J23" s="66">
        <f t="shared" si="6"/>
        <v>0</v>
      </c>
      <c r="K23" s="66">
        <f t="shared" si="7"/>
        <v>22.966507177033492</v>
      </c>
      <c r="M23" s="49" t="s">
        <v>35</v>
      </c>
      <c r="N23" s="47" t="s">
        <v>50</v>
      </c>
      <c r="O23" s="50">
        <v>97.941888619854723</v>
      </c>
    </row>
    <row r="24" spans="1:15" x14ac:dyDescent="0.2">
      <c r="A24" s="67">
        <v>2010</v>
      </c>
      <c r="B24" s="66">
        <v>8.3000000000000007</v>
      </c>
      <c r="C24" s="66">
        <v>14.1</v>
      </c>
      <c r="D24" s="66">
        <v>11.7</v>
      </c>
      <c r="E24" s="66">
        <v>8.6</v>
      </c>
      <c r="G24" s="67">
        <v>2013</v>
      </c>
      <c r="H24" s="66">
        <f t="shared" si="5"/>
        <v>32.844574780058664</v>
      </c>
      <c r="I24" s="66">
        <f t="shared" si="4"/>
        <v>12.30824372759856</v>
      </c>
      <c r="J24" s="66">
        <f t="shared" si="6"/>
        <v>0</v>
      </c>
      <c r="K24" s="66">
        <f t="shared" si="7"/>
        <v>29.85645933014354</v>
      </c>
      <c r="M24" s="49" t="s">
        <v>35</v>
      </c>
      <c r="N24" s="47" t="s">
        <v>51</v>
      </c>
      <c r="O24" s="50">
        <v>92.079207920792086</v>
      </c>
    </row>
    <row r="25" spans="1:15" x14ac:dyDescent="0.2">
      <c r="A25" s="67">
        <v>2011</v>
      </c>
      <c r="B25" s="66">
        <v>7.7</v>
      </c>
      <c r="C25" s="66">
        <v>14</v>
      </c>
      <c r="D25" s="66">
        <v>11.7</v>
      </c>
      <c r="E25" s="66">
        <v>8.1</v>
      </c>
      <c r="G25" s="67">
        <v>2014</v>
      </c>
      <c r="H25" s="66">
        <f t="shared" si="5"/>
        <v>37.536656891495625</v>
      </c>
      <c r="I25" s="66">
        <f t="shared" si="4"/>
        <v>16.652329749103952</v>
      </c>
      <c r="J25" s="66">
        <f t="shared" si="6"/>
        <v>0</v>
      </c>
      <c r="K25" s="66">
        <f t="shared" si="7"/>
        <v>36.746411483253603</v>
      </c>
    </row>
    <row r="26" spans="1:15" x14ac:dyDescent="0.2">
      <c r="A26" s="67">
        <v>2012</v>
      </c>
      <c r="B26" s="66">
        <v>7.1</v>
      </c>
      <c r="C26" s="66">
        <v>13.3</v>
      </c>
      <c r="D26" s="66">
        <v>11.7</v>
      </c>
      <c r="E26" s="66">
        <v>7.5</v>
      </c>
      <c r="G26" s="67">
        <v>2017</v>
      </c>
      <c r="H26" s="66">
        <f t="shared" si="5"/>
        <v>55.131964809384172</v>
      </c>
      <c r="I26" s="66">
        <f t="shared" si="4"/>
        <v>23.168458781361998</v>
      </c>
      <c r="J26" s="66">
        <f t="shared" si="6"/>
        <v>0</v>
      </c>
      <c r="K26" s="66">
        <f t="shared" si="7"/>
        <v>56.267942583732072</v>
      </c>
    </row>
    <row r="27" spans="1:15" x14ac:dyDescent="0.2">
      <c r="A27" s="67">
        <v>2013</v>
      </c>
      <c r="B27" s="66">
        <v>6.5</v>
      </c>
      <c r="C27" s="66">
        <v>13.3</v>
      </c>
      <c r="D27" s="66">
        <v>11.7</v>
      </c>
      <c r="E27" s="66">
        <v>6.9</v>
      </c>
      <c r="G27" s="67">
        <v>2024</v>
      </c>
      <c r="H27" s="66">
        <f t="shared" si="5"/>
        <v>76.246334310850457</v>
      </c>
      <c r="I27" s="66">
        <f t="shared" si="4"/>
        <v>44.164874551971316</v>
      </c>
      <c r="J27" s="66">
        <f t="shared" si="6"/>
        <v>0</v>
      </c>
      <c r="K27" s="66">
        <f t="shared" si="7"/>
        <v>83.827751196172258</v>
      </c>
    </row>
    <row r="28" spans="1:15" x14ac:dyDescent="0.2">
      <c r="A28" s="67">
        <v>2014</v>
      </c>
      <c r="B28" s="66">
        <v>6.1</v>
      </c>
      <c r="C28" s="66">
        <v>12.7</v>
      </c>
      <c r="D28" s="66">
        <v>11.7</v>
      </c>
      <c r="E28" s="66">
        <v>6.3</v>
      </c>
      <c r="G28" s="67">
        <v>2030</v>
      </c>
      <c r="H28" s="66">
        <f t="shared" si="5"/>
        <v>86.803519061583586</v>
      </c>
      <c r="I28" s="66">
        <f t="shared" si="4"/>
        <v>63.713261648745515</v>
      </c>
      <c r="J28" s="66">
        <f t="shared" si="6"/>
        <v>0</v>
      </c>
      <c r="K28" s="66">
        <f t="shared" si="7"/>
        <v>95.311004784689004</v>
      </c>
    </row>
    <row r="29" spans="1:15" x14ac:dyDescent="0.2">
      <c r="A29" s="67">
        <v>2017</v>
      </c>
      <c r="B29" s="66">
        <v>4.5999999999999996</v>
      </c>
      <c r="C29" s="66">
        <v>11.8</v>
      </c>
      <c r="D29" s="66">
        <v>11.7</v>
      </c>
      <c r="E29" s="66">
        <v>4.5999999999999996</v>
      </c>
    </row>
    <row r="30" spans="1:15" x14ac:dyDescent="0.2">
      <c r="A30" s="67">
        <v>2024</v>
      </c>
      <c r="B30" s="66">
        <v>2.8</v>
      </c>
      <c r="C30" s="66">
        <v>8.9</v>
      </c>
      <c r="D30" s="66">
        <v>11.7</v>
      </c>
      <c r="E30" s="66">
        <v>2.2000000000000002</v>
      </c>
    </row>
    <row r="31" spans="1:15" x14ac:dyDescent="0.2">
      <c r="A31" s="67">
        <v>2030</v>
      </c>
      <c r="B31" s="66">
        <v>1.9</v>
      </c>
      <c r="C31" s="66">
        <v>6.2</v>
      </c>
      <c r="D31" s="66">
        <v>11.7</v>
      </c>
      <c r="E31" s="66">
        <v>1.2</v>
      </c>
    </row>
    <row r="32" spans="1:15" x14ac:dyDescent="0.2">
      <c r="A32" s="67"/>
    </row>
    <row r="33" spans="1:1" x14ac:dyDescent="0.2">
      <c r="A33" s="67"/>
    </row>
    <row r="34" spans="1:1" x14ac:dyDescent="0.2">
      <c r="A34" s="67"/>
    </row>
    <row r="35" spans="1:1" x14ac:dyDescent="0.2">
      <c r="A35" s="67"/>
    </row>
    <row r="36" spans="1:1" x14ac:dyDescent="0.2">
      <c r="A36" s="67"/>
    </row>
    <row r="37" spans="1:1" x14ac:dyDescent="0.2">
      <c r="A37" s="67"/>
    </row>
    <row r="38" spans="1:1" x14ac:dyDescent="0.2">
      <c r="A38" s="67"/>
    </row>
    <row r="39" spans="1:1" x14ac:dyDescent="0.2">
      <c r="A39" s="67"/>
    </row>
    <row r="40" spans="1:1" x14ac:dyDescent="0.2">
      <c r="A40" s="67"/>
    </row>
    <row r="41" spans="1:1" x14ac:dyDescent="0.2">
      <c r="A41" s="67"/>
    </row>
    <row r="42" spans="1:1" x14ac:dyDescent="0.2">
      <c r="A42" s="67"/>
    </row>
    <row r="43" spans="1:1" x14ac:dyDescent="0.2">
      <c r="A43" s="67"/>
    </row>
    <row r="44" spans="1:1" x14ac:dyDescent="0.2">
      <c r="A44" s="67"/>
    </row>
    <row r="45" spans="1:1" x14ac:dyDescent="0.2">
      <c r="A45" s="67"/>
    </row>
    <row r="46" spans="1:1" x14ac:dyDescent="0.2">
      <c r="A46" s="67"/>
    </row>
    <row r="47" spans="1:1" x14ac:dyDescent="0.2">
      <c r="A47" s="67"/>
    </row>
    <row r="48" spans="1:1" x14ac:dyDescent="0.2">
      <c r="A48" s="67"/>
    </row>
    <row r="49" spans="1:1" x14ac:dyDescent="0.2">
      <c r="A49" s="67"/>
    </row>
    <row r="50" spans="1:1" x14ac:dyDescent="0.2">
      <c r="A50" s="67"/>
    </row>
    <row r="51" spans="1:1" x14ac:dyDescent="0.2">
      <c r="A51" s="67"/>
    </row>
    <row r="52" spans="1:1" x14ac:dyDescent="0.2">
      <c r="A52" s="67"/>
    </row>
    <row r="53" spans="1:1" x14ac:dyDescent="0.2">
      <c r="A53" s="67"/>
    </row>
    <row r="54" spans="1:1" x14ac:dyDescent="0.2">
      <c r="A54" s="67"/>
    </row>
    <row r="55" spans="1:1" x14ac:dyDescent="0.2">
      <c r="A55" s="67"/>
    </row>
    <row r="56" spans="1:1" x14ac:dyDescent="0.2">
      <c r="A56" s="67"/>
    </row>
    <row r="57" spans="1:1" x14ac:dyDescent="0.2">
      <c r="A57" s="67"/>
    </row>
    <row r="58" spans="1:1" x14ac:dyDescent="0.2">
      <c r="A58" s="67"/>
    </row>
    <row r="59" spans="1:1" x14ac:dyDescent="0.2">
      <c r="A59" s="67"/>
    </row>
    <row r="60" spans="1:1" x14ac:dyDescent="0.2">
      <c r="A60" s="67"/>
    </row>
    <row r="61" spans="1:1" x14ac:dyDescent="0.2">
      <c r="A61" s="67"/>
    </row>
    <row r="62" spans="1:1" x14ac:dyDescent="0.2">
      <c r="A62" s="67"/>
    </row>
    <row r="63" spans="1:1" x14ac:dyDescent="0.2">
      <c r="A63" s="67"/>
    </row>
    <row r="64" spans="1:1" x14ac:dyDescent="0.2">
      <c r="A64" s="67"/>
    </row>
    <row r="65" spans="1:1" x14ac:dyDescent="0.2">
      <c r="A65" s="67"/>
    </row>
    <row r="66" spans="1:1" x14ac:dyDescent="0.2">
      <c r="A66" s="67"/>
    </row>
    <row r="67" spans="1:1" x14ac:dyDescent="0.2">
      <c r="A67" s="67"/>
    </row>
    <row r="68" spans="1:1" x14ac:dyDescent="0.2">
      <c r="A68" s="67"/>
    </row>
    <row r="69" spans="1:1" x14ac:dyDescent="0.2">
      <c r="A69" s="67"/>
    </row>
    <row r="70" spans="1:1" x14ac:dyDescent="0.2">
      <c r="A70" s="67"/>
    </row>
    <row r="71" spans="1:1" x14ac:dyDescent="0.2">
      <c r="A71" s="67"/>
    </row>
    <row r="72" spans="1:1" x14ac:dyDescent="0.2">
      <c r="A72" s="67"/>
    </row>
    <row r="73" spans="1:1" x14ac:dyDescent="0.2">
      <c r="A73" s="67"/>
    </row>
    <row r="74" spans="1:1" x14ac:dyDescent="0.2">
      <c r="A74" s="67"/>
    </row>
    <row r="75" spans="1:1" x14ac:dyDescent="0.2">
      <c r="A75" s="67"/>
    </row>
    <row r="76" spans="1:1" x14ac:dyDescent="0.2">
      <c r="A76" s="67"/>
    </row>
    <row r="77" spans="1:1" x14ac:dyDescent="0.2">
      <c r="A77" s="67"/>
    </row>
    <row r="78" spans="1:1" x14ac:dyDescent="0.2">
      <c r="A78" s="67"/>
    </row>
    <row r="79" spans="1:1" x14ac:dyDescent="0.2">
      <c r="A79" s="67"/>
    </row>
    <row r="80" spans="1:1" x14ac:dyDescent="0.2">
      <c r="A80" s="67"/>
    </row>
    <row r="81" spans="1:1" x14ac:dyDescent="0.2">
      <c r="A81" s="67"/>
    </row>
    <row r="82" spans="1:1" x14ac:dyDescent="0.2">
      <c r="A82" s="67"/>
    </row>
    <row r="83" spans="1:1" x14ac:dyDescent="0.2">
      <c r="A83" s="67"/>
    </row>
    <row r="84" spans="1:1" x14ac:dyDescent="0.2">
      <c r="A84" s="67"/>
    </row>
    <row r="85" spans="1:1" x14ac:dyDescent="0.2">
      <c r="A85" s="67"/>
    </row>
    <row r="86" spans="1:1" x14ac:dyDescent="0.2">
      <c r="A86" s="67"/>
    </row>
    <row r="87" spans="1:1" x14ac:dyDescent="0.2">
      <c r="A87" s="67"/>
    </row>
    <row r="88" spans="1:1" x14ac:dyDescent="0.2">
      <c r="A88" s="67"/>
    </row>
    <row r="89" spans="1:1" x14ac:dyDescent="0.2">
      <c r="A89" s="67"/>
    </row>
    <row r="90" spans="1:1" x14ac:dyDescent="0.2">
      <c r="A90" s="67"/>
    </row>
    <row r="91" spans="1:1" x14ac:dyDescent="0.2">
      <c r="A91" s="67"/>
    </row>
    <row r="92" spans="1:1" x14ac:dyDescent="0.2">
      <c r="A92" s="67"/>
    </row>
    <row r="93" spans="1:1" x14ac:dyDescent="0.2">
      <c r="A93" s="67"/>
    </row>
    <row r="94" spans="1:1" x14ac:dyDescent="0.2">
      <c r="A94" s="67"/>
    </row>
    <row r="95" spans="1:1" x14ac:dyDescent="0.2">
      <c r="A95" s="67"/>
    </row>
    <row r="96" spans="1:1" x14ac:dyDescent="0.2">
      <c r="A96" s="67"/>
    </row>
    <row r="97" spans="1:1" x14ac:dyDescent="0.2">
      <c r="A97" s="67"/>
    </row>
    <row r="98" spans="1:1" x14ac:dyDescent="0.2">
      <c r="A98" s="67"/>
    </row>
    <row r="99" spans="1:1" x14ac:dyDescent="0.2">
      <c r="A99" s="67"/>
    </row>
    <row r="100" spans="1:1" x14ac:dyDescent="0.2">
      <c r="A100" s="67"/>
    </row>
    <row r="101" spans="1:1" x14ac:dyDescent="0.2">
      <c r="A101" s="67"/>
    </row>
    <row r="102" spans="1:1" x14ac:dyDescent="0.2">
      <c r="A102" s="67"/>
    </row>
    <row r="103" spans="1:1" x14ac:dyDescent="0.2">
      <c r="A103" s="67"/>
    </row>
    <row r="104" spans="1:1" x14ac:dyDescent="0.2">
      <c r="A104" s="67"/>
    </row>
    <row r="105" spans="1:1" x14ac:dyDescent="0.2">
      <c r="A105" s="67"/>
    </row>
    <row r="106" spans="1:1" x14ac:dyDescent="0.2">
      <c r="A106" s="67"/>
    </row>
    <row r="107" spans="1:1" x14ac:dyDescent="0.2">
      <c r="A107" s="67"/>
    </row>
    <row r="108" spans="1:1" x14ac:dyDescent="0.2">
      <c r="A108" s="67"/>
    </row>
    <row r="109" spans="1:1" x14ac:dyDescent="0.2">
      <c r="A109" s="67"/>
    </row>
    <row r="110" spans="1:1" x14ac:dyDescent="0.2">
      <c r="A110" s="67"/>
    </row>
    <row r="111" spans="1:1" x14ac:dyDescent="0.2">
      <c r="A111" s="67"/>
    </row>
    <row r="112" spans="1:1" x14ac:dyDescent="0.2">
      <c r="A112" s="67"/>
    </row>
    <row r="113" spans="1:1" x14ac:dyDescent="0.2">
      <c r="A113" s="67"/>
    </row>
    <row r="114" spans="1:1" x14ac:dyDescent="0.2">
      <c r="A114" s="67"/>
    </row>
    <row r="115" spans="1:1" x14ac:dyDescent="0.2">
      <c r="A115" s="67"/>
    </row>
    <row r="116" spans="1:1" x14ac:dyDescent="0.2">
      <c r="A116" s="67"/>
    </row>
    <row r="117" spans="1:1" x14ac:dyDescent="0.2">
      <c r="A117" s="67"/>
    </row>
    <row r="118" spans="1:1" x14ac:dyDescent="0.2">
      <c r="A118" s="67"/>
    </row>
    <row r="119" spans="1:1" x14ac:dyDescent="0.2">
      <c r="A119" s="67"/>
    </row>
    <row r="120" spans="1:1" x14ac:dyDescent="0.2">
      <c r="A120" s="67"/>
    </row>
    <row r="121" spans="1:1" x14ac:dyDescent="0.2">
      <c r="A121" s="67"/>
    </row>
    <row r="122" spans="1:1" x14ac:dyDescent="0.2">
      <c r="A122" s="67"/>
    </row>
    <row r="123" spans="1:1" x14ac:dyDescent="0.2">
      <c r="A123" s="67"/>
    </row>
    <row r="124" spans="1:1" x14ac:dyDescent="0.2">
      <c r="A124" s="67"/>
    </row>
    <row r="125" spans="1:1" x14ac:dyDescent="0.2">
      <c r="A125" s="67"/>
    </row>
    <row r="126" spans="1:1" x14ac:dyDescent="0.2">
      <c r="A126" s="67"/>
    </row>
    <row r="127" spans="1:1" x14ac:dyDescent="0.2">
      <c r="A127" s="67"/>
    </row>
    <row r="128" spans="1:1" x14ac:dyDescent="0.2">
      <c r="A128" s="67"/>
    </row>
    <row r="129" spans="1:1" x14ac:dyDescent="0.2">
      <c r="A129" s="67"/>
    </row>
    <row r="130" spans="1:1" x14ac:dyDescent="0.2">
      <c r="A130" s="67"/>
    </row>
    <row r="131" spans="1:1" x14ac:dyDescent="0.2">
      <c r="A131" s="67"/>
    </row>
    <row r="132" spans="1:1" x14ac:dyDescent="0.2">
      <c r="A132" s="67"/>
    </row>
    <row r="133" spans="1:1" x14ac:dyDescent="0.2">
      <c r="A133" s="67"/>
    </row>
    <row r="134" spans="1:1" x14ac:dyDescent="0.2">
      <c r="A134" s="67"/>
    </row>
    <row r="135" spans="1:1" x14ac:dyDescent="0.2">
      <c r="A135" s="67"/>
    </row>
    <row r="136" spans="1:1" x14ac:dyDescent="0.2">
      <c r="A136" s="67"/>
    </row>
    <row r="137" spans="1:1" x14ac:dyDescent="0.2">
      <c r="A137" s="67"/>
    </row>
    <row r="138" spans="1:1" x14ac:dyDescent="0.2">
      <c r="A138" s="67"/>
    </row>
    <row r="139" spans="1:1" x14ac:dyDescent="0.2">
      <c r="A139" s="67"/>
    </row>
    <row r="140" spans="1:1" x14ac:dyDescent="0.2">
      <c r="A140" s="67"/>
    </row>
    <row r="141" spans="1:1" x14ac:dyDescent="0.2">
      <c r="A141" s="67"/>
    </row>
    <row r="142" spans="1:1" x14ac:dyDescent="0.2">
      <c r="A142" s="67"/>
    </row>
    <row r="143" spans="1:1" x14ac:dyDescent="0.2">
      <c r="A143" s="67"/>
    </row>
    <row r="144" spans="1:1" x14ac:dyDescent="0.2">
      <c r="A144" s="67"/>
    </row>
    <row r="145" spans="1:1" x14ac:dyDescent="0.2">
      <c r="A145" s="67"/>
    </row>
    <row r="146" spans="1:1" x14ac:dyDescent="0.2">
      <c r="A146" s="67"/>
    </row>
    <row r="147" spans="1:1" x14ac:dyDescent="0.2">
      <c r="A147" s="67"/>
    </row>
    <row r="148" spans="1:1" x14ac:dyDescent="0.2">
      <c r="A148" s="67"/>
    </row>
    <row r="149" spans="1:1" x14ac:dyDescent="0.2">
      <c r="A149" s="67"/>
    </row>
    <row r="150" spans="1:1" x14ac:dyDescent="0.2">
      <c r="A150" s="67"/>
    </row>
    <row r="151" spans="1:1" x14ac:dyDescent="0.2">
      <c r="A151" s="67"/>
    </row>
    <row r="152" spans="1:1" x14ac:dyDescent="0.2">
      <c r="A152" s="67"/>
    </row>
    <row r="153" spans="1:1" x14ac:dyDescent="0.2">
      <c r="A153" s="67"/>
    </row>
    <row r="154" spans="1:1" x14ac:dyDescent="0.2">
      <c r="A154" s="67"/>
    </row>
    <row r="155" spans="1:1" x14ac:dyDescent="0.2">
      <c r="A155" s="67"/>
    </row>
    <row r="156" spans="1:1" x14ac:dyDescent="0.2">
      <c r="A156" s="67"/>
    </row>
    <row r="157" spans="1:1" x14ac:dyDescent="0.2">
      <c r="A157" s="67"/>
    </row>
    <row r="158" spans="1:1" x14ac:dyDescent="0.2">
      <c r="A158" s="67"/>
    </row>
    <row r="159" spans="1:1" x14ac:dyDescent="0.2">
      <c r="A159" s="67"/>
    </row>
    <row r="160" spans="1:1" x14ac:dyDescent="0.2">
      <c r="A160" s="67"/>
    </row>
    <row r="161" spans="1:1" x14ac:dyDescent="0.2">
      <c r="A161" s="67"/>
    </row>
    <row r="162" spans="1:1" x14ac:dyDescent="0.2">
      <c r="A162" s="67"/>
    </row>
    <row r="163" spans="1:1" x14ac:dyDescent="0.2">
      <c r="A163" s="67"/>
    </row>
    <row r="164" spans="1:1" x14ac:dyDescent="0.2">
      <c r="A164" s="67"/>
    </row>
    <row r="165" spans="1:1" x14ac:dyDescent="0.2">
      <c r="A165" s="67"/>
    </row>
    <row r="166" spans="1:1" x14ac:dyDescent="0.2">
      <c r="A166" s="67"/>
    </row>
    <row r="167" spans="1:1" x14ac:dyDescent="0.2">
      <c r="A167" s="67"/>
    </row>
    <row r="168" spans="1:1" x14ac:dyDescent="0.2">
      <c r="A168" s="67"/>
    </row>
    <row r="169" spans="1:1" x14ac:dyDescent="0.2">
      <c r="A169" s="67"/>
    </row>
    <row r="170" spans="1:1" x14ac:dyDescent="0.2">
      <c r="A170" s="67"/>
    </row>
    <row r="171" spans="1:1" x14ac:dyDescent="0.2">
      <c r="A171" s="67"/>
    </row>
    <row r="172" spans="1:1" x14ac:dyDescent="0.2">
      <c r="A172" s="67"/>
    </row>
    <row r="173" spans="1:1" x14ac:dyDescent="0.2">
      <c r="A173" s="67"/>
    </row>
    <row r="174" spans="1:1" x14ac:dyDescent="0.2">
      <c r="A174" s="67"/>
    </row>
    <row r="175" spans="1:1" x14ac:dyDescent="0.2">
      <c r="A175" s="67"/>
    </row>
    <row r="176" spans="1:1" x14ac:dyDescent="0.2">
      <c r="A176" s="67"/>
    </row>
    <row r="177" spans="1:1" x14ac:dyDescent="0.2">
      <c r="A177" s="67"/>
    </row>
    <row r="178" spans="1:1" x14ac:dyDescent="0.2">
      <c r="A178" s="67"/>
    </row>
    <row r="179" spans="1:1" x14ac:dyDescent="0.2">
      <c r="A179" s="67"/>
    </row>
    <row r="180" spans="1:1" x14ac:dyDescent="0.2">
      <c r="A180" s="67"/>
    </row>
    <row r="181" spans="1:1" x14ac:dyDescent="0.2">
      <c r="A181" s="67"/>
    </row>
    <row r="182" spans="1:1" x14ac:dyDescent="0.2">
      <c r="A182" s="67"/>
    </row>
    <row r="183" spans="1:1" x14ac:dyDescent="0.2">
      <c r="A183" s="67"/>
    </row>
    <row r="184" spans="1:1" x14ac:dyDescent="0.2">
      <c r="A184" s="67"/>
    </row>
    <row r="185" spans="1:1" x14ac:dyDescent="0.2">
      <c r="A185" s="67"/>
    </row>
    <row r="186" spans="1:1" x14ac:dyDescent="0.2">
      <c r="A186" s="67"/>
    </row>
    <row r="187" spans="1:1" x14ac:dyDescent="0.2">
      <c r="A187" s="67"/>
    </row>
    <row r="188" spans="1:1" x14ac:dyDescent="0.2">
      <c r="A188" s="67"/>
    </row>
    <row r="189" spans="1:1" x14ac:dyDescent="0.2">
      <c r="A189" s="67"/>
    </row>
    <row r="190" spans="1:1" x14ac:dyDescent="0.2">
      <c r="A190" s="67"/>
    </row>
    <row r="191" spans="1:1" x14ac:dyDescent="0.2">
      <c r="A191" s="67"/>
    </row>
    <row r="192" spans="1:1" x14ac:dyDescent="0.2">
      <c r="A192" s="67"/>
    </row>
    <row r="193" spans="1:1" x14ac:dyDescent="0.2">
      <c r="A193" s="67"/>
    </row>
    <row r="194" spans="1:1" x14ac:dyDescent="0.2">
      <c r="A194" s="67"/>
    </row>
    <row r="195" spans="1:1" x14ac:dyDescent="0.2">
      <c r="A195" s="67"/>
    </row>
    <row r="196" spans="1:1" x14ac:dyDescent="0.2">
      <c r="A196" s="67"/>
    </row>
    <row r="197" spans="1:1" x14ac:dyDescent="0.2">
      <c r="A197" s="67"/>
    </row>
    <row r="198" spans="1:1" x14ac:dyDescent="0.2">
      <c r="A198" s="67"/>
    </row>
    <row r="199" spans="1:1" x14ac:dyDescent="0.2">
      <c r="A199" s="67"/>
    </row>
    <row r="200" spans="1:1" x14ac:dyDescent="0.2">
      <c r="A200" s="67"/>
    </row>
    <row r="201" spans="1:1" x14ac:dyDescent="0.2">
      <c r="A201" s="67"/>
    </row>
    <row r="202" spans="1:1" x14ac:dyDescent="0.2">
      <c r="A202" s="67"/>
    </row>
    <row r="203" spans="1:1" x14ac:dyDescent="0.2">
      <c r="A203" s="67"/>
    </row>
    <row r="204" spans="1:1" x14ac:dyDescent="0.2">
      <c r="A204" s="67"/>
    </row>
    <row r="205" spans="1:1" x14ac:dyDescent="0.2">
      <c r="A205" s="67"/>
    </row>
    <row r="206" spans="1:1" x14ac:dyDescent="0.2">
      <c r="A206" s="67"/>
    </row>
    <row r="207" spans="1:1" x14ac:dyDescent="0.2">
      <c r="A207" s="67"/>
    </row>
    <row r="208" spans="1:1" x14ac:dyDescent="0.2">
      <c r="A208" s="67"/>
    </row>
    <row r="209" spans="1:1" x14ac:dyDescent="0.2">
      <c r="A209" s="67"/>
    </row>
    <row r="210" spans="1:1" x14ac:dyDescent="0.2">
      <c r="A210" s="67"/>
    </row>
    <row r="211" spans="1:1" x14ac:dyDescent="0.2">
      <c r="A211" s="67"/>
    </row>
    <row r="212" spans="1:1" x14ac:dyDescent="0.2">
      <c r="A212" s="67"/>
    </row>
    <row r="213" spans="1:1" x14ac:dyDescent="0.2">
      <c r="A213" s="67"/>
    </row>
    <row r="214" spans="1:1" x14ac:dyDescent="0.2">
      <c r="A214" s="67"/>
    </row>
    <row r="215" spans="1:1" x14ac:dyDescent="0.2">
      <c r="A215" s="67"/>
    </row>
    <row r="216" spans="1:1" x14ac:dyDescent="0.2">
      <c r="A216" s="67"/>
    </row>
    <row r="217" spans="1:1" x14ac:dyDescent="0.2">
      <c r="A217" s="67"/>
    </row>
    <row r="218" spans="1:1" x14ac:dyDescent="0.2">
      <c r="A218" s="67"/>
    </row>
    <row r="219" spans="1:1" x14ac:dyDescent="0.2">
      <c r="A219" s="67"/>
    </row>
    <row r="220" spans="1:1" x14ac:dyDescent="0.2">
      <c r="A220" s="67"/>
    </row>
    <row r="221" spans="1:1" x14ac:dyDescent="0.2">
      <c r="A221" s="67"/>
    </row>
    <row r="222" spans="1:1" x14ac:dyDescent="0.2">
      <c r="A222" s="67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"/>
  <sheetViews>
    <sheetView workbookViewId="0">
      <selection activeCell="H9" sqref="H9"/>
    </sheetView>
  </sheetViews>
  <sheetFormatPr defaultRowHeight="15" x14ac:dyDescent="0.25"/>
  <cols>
    <col min="1" max="1" width="16" bestFit="1" customWidth="1"/>
    <col min="2" max="2" width="7.140625" bestFit="1" customWidth="1"/>
    <col min="3" max="3" width="12.85546875" bestFit="1" customWidth="1"/>
    <col min="4" max="4" width="55.42578125" customWidth="1"/>
    <col min="5" max="5" width="14.85546875" customWidth="1"/>
    <col min="6" max="6" width="12" customWidth="1"/>
    <col min="7" max="7" width="45.85546875" customWidth="1"/>
    <col min="8" max="8" width="13.7109375" customWidth="1"/>
    <col min="9" max="10" width="9.5703125" customWidth="1"/>
    <col min="11" max="11" width="4.42578125" customWidth="1"/>
    <col min="12" max="12" width="12" customWidth="1"/>
    <col min="13" max="13" width="4.42578125" customWidth="1"/>
    <col min="14" max="14" width="12" customWidth="1"/>
    <col min="15" max="15" width="12" bestFit="1" customWidth="1"/>
  </cols>
  <sheetData>
    <row r="2" spans="1:12" x14ac:dyDescent="0.25">
      <c r="A2">
        <v>1</v>
      </c>
      <c r="B2">
        <v>2</v>
      </c>
      <c r="C2">
        <v>3</v>
      </c>
      <c r="D2">
        <v>4</v>
      </c>
      <c r="E2">
        <v>5</v>
      </c>
      <c r="F2">
        <v>6</v>
      </c>
      <c r="G2">
        <v>7</v>
      </c>
      <c r="H2">
        <v>8</v>
      </c>
      <c r="I2">
        <v>9</v>
      </c>
      <c r="J2">
        <v>10</v>
      </c>
      <c r="K2">
        <v>11</v>
      </c>
      <c r="L2">
        <v>12</v>
      </c>
    </row>
    <row r="3" spans="1:12" x14ac:dyDescent="0.25">
      <c r="A3" s="54" t="s">
        <v>229</v>
      </c>
      <c r="H3" s="54" t="s">
        <v>144</v>
      </c>
    </row>
    <row r="4" spans="1:12" x14ac:dyDescent="0.25">
      <c r="A4" s="54" t="s">
        <v>99</v>
      </c>
      <c r="B4" s="54" t="s">
        <v>93</v>
      </c>
      <c r="C4" s="54" t="s">
        <v>36</v>
      </c>
      <c r="D4" s="54" t="s">
        <v>100</v>
      </c>
      <c r="E4" s="54" t="s">
        <v>101</v>
      </c>
      <c r="F4" s="54" t="s">
        <v>102</v>
      </c>
      <c r="G4" s="54" t="s">
        <v>103</v>
      </c>
      <c r="H4" s="76" t="s">
        <v>47</v>
      </c>
      <c r="I4" s="76" t="s">
        <v>48</v>
      </c>
      <c r="J4" s="76" t="s">
        <v>49</v>
      </c>
      <c r="K4" s="76" t="s">
        <v>50</v>
      </c>
      <c r="L4" s="76" t="s">
        <v>51</v>
      </c>
    </row>
    <row r="5" spans="1:12" x14ac:dyDescent="0.25">
      <c r="A5" s="76" t="s">
        <v>186</v>
      </c>
      <c r="B5" s="76" t="s">
        <v>117</v>
      </c>
      <c r="C5" s="76">
        <v>2285002006</v>
      </c>
      <c r="D5" s="76" t="s">
        <v>1</v>
      </c>
      <c r="E5" s="76" t="s">
        <v>15</v>
      </c>
      <c r="F5" s="76" t="s">
        <v>13</v>
      </c>
      <c r="G5" s="76" t="s">
        <v>29</v>
      </c>
      <c r="H5" s="2">
        <v>22.857142857142854</v>
      </c>
      <c r="I5" s="2">
        <v>0</v>
      </c>
      <c r="J5" s="2">
        <v>0</v>
      </c>
      <c r="K5" s="2">
        <v>0</v>
      </c>
      <c r="L5" s="2">
        <v>34.408602150537654</v>
      </c>
    </row>
    <row r="6" spans="1:12" x14ac:dyDescent="0.25">
      <c r="A6" s="76" t="s">
        <v>187</v>
      </c>
      <c r="B6" s="76" t="s">
        <v>117</v>
      </c>
      <c r="C6" s="76">
        <v>2285002007</v>
      </c>
      <c r="D6" s="76" t="s">
        <v>1</v>
      </c>
      <c r="E6" s="76" t="s">
        <v>15</v>
      </c>
      <c r="F6" s="76" t="s">
        <v>13</v>
      </c>
      <c r="G6" s="76" t="s">
        <v>31</v>
      </c>
      <c r="H6" s="2">
        <v>0</v>
      </c>
      <c r="I6" s="2">
        <v>0</v>
      </c>
      <c r="J6" s="2">
        <v>0</v>
      </c>
      <c r="K6" s="2">
        <v>0</v>
      </c>
      <c r="L6" s="2"/>
    </row>
    <row r="7" spans="1:12" x14ac:dyDescent="0.25">
      <c r="A7" s="76" t="s">
        <v>188</v>
      </c>
      <c r="B7" s="76" t="s">
        <v>117</v>
      </c>
      <c r="C7" s="76">
        <v>2285002008</v>
      </c>
      <c r="D7" s="76" t="s">
        <v>1</v>
      </c>
      <c r="E7" s="76" t="s">
        <v>15</v>
      </c>
      <c r="F7" s="76" t="s">
        <v>13</v>
      </c>
      <c r="G7" s="76" t="s">
        <v>32</v>
      </c>
      <c r="H7" s="2">
        <v>39.737991266375545</v>
      </c>
      <c r="I7" s="2">
        <v>0</v>
      </c>
      <c r="J7" s="2">
        <v>0</v>
      </c>
      <c r="K7" s="2">
        <v>0</v>
      </c>
      <c r="L7" s="2">
        <v>33.684210526315802</v>
      </c>
    </row>
    <row r="8" spans="1:12" x14ac:dyDescent="0.25">
      <c r="A8" s="76" t="s">
        <v>189</v>
      </c>
      <c r="B8" s="76" t="s">
        <v>117</v>
      </c>
      <c r="C8" s="76">
        <v>2285002009</v>
      </c>
      <c r="D8" s="76" t="s">
        <v>1</v>
      </c>
      <c r="E8" s="76" t="s">
        <v>15</v>
      </c>
      <c r="F8" s="76" t="s">
        <v>13</v>
      </c>
      <c r="G8" s="76" t="s">
        <v>33</v>
      </c>
      <c r="H8" s="2">
        <v>39.737991266375545</v>
      </c>
      <c r="I8" s="2">
        <v>0</v>
      </c>
      <c r="J8" s="2">
        <v>0</v>
      </c>
      <c r="K8" s="2">
        <v>0</v>
      </c>
      <c r="L8" s="2">
        <v>33.684210526315802</v>
      </c>
    </row>
    <row r="9" spans="1:12" x14ac:dyDescent="0.25">
      <c r="A9" s="76" t="s">
        <v>190</v>
      </c>
      <c r="B9" s="76" t="s">
        <v>117</v>
      </c>
      <c r="C9" s="76">
        <v>2285002010</v>
      </c>
      <c r="D9" s="76" t="s">
        <v>1</v>
      </c>
      <c r="E9" s="76" t="s">
        <v>15</v>
      </c>
      <c r="F9" s="76" t="s">
        <v>13</v>
      </c>
      <c r="G9" s="76" t="s">
        <v>35</v>
      </c>
      <c r="H9" s="2">
        <v>12.851405622489965</v>
      </c>
      <c r="I9" s="2">
        <v>0</v>
      </c>
      <c r="J9" s="2">
        <v>0</v>
      </c>
      <c r="K9" s="2">
        <v>0</v>
      </c>
      <c r="L9" s="2">
        <v>15.333333333333345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"/>
  <sheetViews>
    <sheetView topLeftCell="E1" workbookViewId="0">
      <selection activeCell="L7" sqref="L7"/>
    </sheetView>
  </sheetViews>
  <sheetFormatPr defaultRowHeight="15" x14ac:dyDescent="0.25"/>
  <cols>
    <col min="1" max="1" width="16" bestFit="1" customWidth="1"/>
    <col min="2" max="2" width="7.140625" bestFit="1" customWidth="1"/>
    <col min="3" max="3" width="12.85546875" bestFit="1" customWidth="1"/>
    <col min="4" max="4" width="55.42578125" customWidth="1"/>
    <col min="5" max="5" width="14.85546875" customWidth="1"/>
    <col min="6" max="6" width="12" customWidth="1"/>
    <col min="7" max="7" width="45.85546875" customWidth="1"/>
    <col min="8" max="8" width="13.7109375" customWidth="1"/>
    <col min="9" max="10" width="9.5703125" customWidth="1"/>
    <col min="11" max="11" width="4.42578125" customWidth="1"/>
    <col min="12" max="12" width="12" customWidth="1"/>
    <col min="13" max="13" width="4.42578125" customWidth="1"/>
    <col min="14" max="14" width="12" customWidth="1"/>
    <col min="15" max="15" width="12" bestFit="1" customWidth="1"/>
  </cols>
  <sheetData>
    <row r="2" spans="1:12" x14ac:dyDescent="0.25">
      <c r="A2">
        <v>1</v>
      </c>
      <c r="B2">
        <v>2</v>
      </c>
      <c r="C2">
        <v>3</v>
      </c>
      <c r="D2">
        <v>4</v>
      </c>
      <c r="E2">
        <v>5</v>
      </c>
      <c r="F2">
        <v>6</v>
      </c>
      <c r="G2">
        <v>7</v>
      </c>
      <c r="H2">
        <v>8</v>
      </c>
      <c r="I2">
        <v>9</v>
      </c>
      <c r="J2">
        <v>10</v>
      </c>
      <c r="K2">
        <v>11</v>
      </c>
      <c r="L2">
        <v>12</v>
      </c>
    </row>
    <row r="3" spans="1:12" x14ac:dyDescent="0.25">
      <c r="A3" s="54" t="s">
        <v>230</v>
      </c>
      <c r="H3" s="54" t="s">
        <v>144</v>
      </c>
    </row>
    <row r="4" spans="1:12" x14ac:dyDescent="0.25">
      <c r="A4" s="54" t="s">
        <v>99</v>
      </c>
      <c r="B4" s="54" t="s">
        <v>93</v>
      </c>
      <c r="C4" s="54" t="s">
        <v>36</v>
      </c>
      <c r="D4" s="54" t="s">
        <v>100</v>
      </c>
      <c r="E4" s="54" t="s">
        <v>101</v>
      </c>
      <c r="F4" s="54" t="s">
        <v>102</v>
      </c>
      <c r="G4" s="54" t="s">
        <v>103</v>
      </c>
      <c r="H4" s="76" t="s">
        <v>47</v>
      </c>
      <c r="I4" s="76" t="s">
        <v>48</v>
      </c>
      <c r="J4" s="76" t="s">
        <v>49</v>
      </c>
      <c r="K4" s="76" t="s">
        <v>50</v>
      </c>
      <c r="L4" s="76" t="s">
        <v>51</v>
      </c>
    </row>
    <row r="5" spans="1:12" x14ac:dyDescent="0.25">
      <c r="A5" s="76" t="s">
        <v>186</v>
      </c>
      <c r="B5" s="76" t="s">
        <v>117</v>
      </c>
      <c r="C5" s="76">
        <v>2285002006</v>
      </c>
      <c r="D5" s="76" t="s">
        <v>1</v>
      </c>
      <c r="E5" s="76" t="s">
        <v>15</v>
      </c>
      <c r="F5" s="76" t="s">
        <v>13</v>
      </c>
      <c r="G5" s="76" t="s">
        <v>29</v>
      </c>
      <c r="H5" s="2">
        <v>69.714285714285708</v>
      </c>
      <c r="I5" s="2">
        <v>0</v>
      </c>
      <c r="J5" s="2">
        <v>0</v>
      </c>
      <c r="K5" s="2">
        <v>0</v>
      </c>
      <c r="L5" s="2">
        <v>79.569892473118273</v>
      </c>
    </row>
    <row r="6" spans="1:12" x14ac:dyDescent="0.25">
      <c r="A6" s="76" t="s">
        <v>187</v>
      </c>
      <c r="B6" s="76" t="s">
        <v>117</v>
      </c>
      <c r="C6" s="76">
        <v>2285002007</v>
      </c>
      <c r="D6" s="76" t="s">
        <v>1</v>
      </c>
      <c r="E6" s="76" t="s">
        <v>15</v>
      </c>
      <c r="F6" s="76" t="s">
        <v>13</v>
      </c>
      <c r="G6" s="76" t="s">
        <v>31</v>
      </c>
      <c r="H6" s="2">
        <v>16.115702479338847</v>
      </c>
      <c r="I6" s="2">
        <v>0</v>
      </c>
      <c r="J6" s="2">
        <v>0</v>
      </c>
      <c r="K6" s="2">
        <v>0</v>
      </c>
      <c r="L6" s="2"/>
    </row>
    <row r="7" spans="1:12" x14ac:dyDescent="0.25">
      <c r="A7" s="76" t="s">
        <v>188</v>
      </c>
      <c r="B7" s="76" t="s">
        <v>117</v>
      </c>
      <c r="C7" s="76">
        <v>2285002008</v>
      </c>
      <c r="D7" s="76" t="s">
        <v>1</v>
      </c>
      <c r="E7" s="76" t="s">
        <v>15</v>
      </c>
      <c r="F7" s="76" t="s">
        <v>13</v>
      </c>
      <c r="G7" s="76" t="s">
        <v>32</v>
      </c>
      <c r="H7" s="2">
        <v>78.602620087336248</v>
      </c>
      <c r="I7" s="2">
        <v>0</v>
      </c>
      <c r="J7" s="2">
        <v>0</v>
      </c>
      <c r="K7" s="2">
        <v>0</v>
      </c>
      <c r="L7" s="2">
        <v>87.368421052631589</v>
      </c>
    </row>
    <row r="8" spans="1:12" x14ac:dyDescent="0.25">
      <c r="A8" s="76" t="s">
        <v>189</v>
      </c>
      <c r="B8" s="76" t="s">
        <v>117</v>
      </c>
      <c r="C8" s="76">
        <v>2285002009</v>
      </c>
      <c r="D8" s="76" t="s">
        <v>1</v>
      </c>
      <c r="E8" s="76" t="s">
        <v>15</v>
      </c>
      <c r="F8" s="76" t="s">
        <v>13</v>
      </c>
      <c r="G8" s="76" t="s">
        <v>33</v>
      </c>
      <c r="H8" s="2">
        <v>78.602620087336248</v>
      </c>
      <c r="I8" s="2">
        <v>0</v>
      </c>
      <c r="J8" s="2">
        <v>0</v>
      </c>
      <c r="K8" s="2">
        <v>0</v>
      </c>
      <c r="L8" s="2">
        <v>87.368421052631589</v>
      </c>
    </row>
    <row r="9" spans="1:12" x14ac:dyDescent="0.25">
      <c r="A9" s="76" t="s">
        <v>190</v>
      </c>
      <c r="B9" s="76" t="s">
        <v>117</v>
      </c>
      <c r="C9" s="76">
        <v>2285002010</v>
      </c>
      <c r="D9" s="76" t="s">
        <v>1</v>
      </c>
      <c r="E9" s="76" t="s">
        <v>15</v>
      </c>
      <c r="F9" s="76" t="s">
        <v>13</v>
      </c>
      <c r="G9" s="76" t="s">
        <v>35</v>
      </c>
      <c r="H9" s="2">
        <v>52.208835341365464</v>
      </c>
      <c r="I9" s="2">
        <v>0</v>
      </c>
      <c r="J9" s="2">
        <v>0</v>
      </c>
      <c r="K9" s="2">
        <v>0</v>
      </c>
      <c r="L9" s="2">
        <v>58.666666666666671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E23" sqref="E23"/>
    </sheetView>
  </sheetViews>
  <sheetFormatPr defaultRowHeight="15" x14ac:dyDescent="0.25"/>
  <cols>
    <col min="1" max="1" width="11" bestFit="1" customWidth="1"/>
    <col min="2" max="2" width="14.7109375" bestFit="1" customWidth="1"/>
    <col min="3" max="3" width="36.5703125" bestFit="1" customWidth="1"/>
    <col min="4" max="4" width="32.5703125" bestFit="1" customWidth="1"/>
    <col min="5" max="5" width="42.5703125" bestFit="1" customWidth="1"/>
    <col min="6" max="6" width="5.5703125" bestFit="1" customWidth="1"/>
    <col min="7" max="7" width="4.85546875" bestFit="1" customWidth="1"/>
    <col min="8" max="9" width="5.5703125" bestFit="1" customWidth="1"/>
    <col min="10" max="10" width="5.5703125" style="55" bestFit="1" customWidth="1"/>
    <col min="11" max="11" width="4.85546875" style="55" bestFit="1" customWidth="1"/>
    <col min="12" max="12" width="5.5703125" style="55" bestFit="1" customWidth="1"/>
    <col min="13" max="13" width="4.85546875" style="55" bestFit="1" customWidth="1"/>
  </cols>
  <sheetData>
    <row r="1" spans="1:13" x14ac:dyDescent="0.25">
      <c r="A1" s="87" t="s">
        <v>436</v>
      </c>
      <c r="B1" s="87"/>
      <c r="C1" s="87"/>
      <c r="D1" s="87"/>
      <c r="E1" s="87"/>
      <c r="F1" s="109" t="s">
        <v>424</v>
      </c>
      <c r="G1" s="110"/>
      <c r="H1" s="110"/>
      <c r="I1" s="110"/>
      <c r="J1" s="107" t="s">
        <v>423</v>
      </c>
      <c r="K1" s="108"/>
      <c r="L1" s="108"/>
      <c r="M1" s="108"/>
    </row>
    <row r="2" spans="1:13" x14ac:dyDescent="0.25">
      <c r="A2" s="90"/>
      <c r="B2" s="90"/>
      <c r="C2" s="90"/>
      <c r="D2" s="90"/>
      <c r="E2" s="90"/>
      <c r="F2" s="111">
        <v>2014</v>
      </c>
      <c r="G2" s="111"/>
      <c r="H2" s="111">
        <v>2030</v>
      </c>
      <c r="I2" s="111"/>
      <c r="J2" s="106">
        <v>2014</v>
      </c>
      <c r="K2" s="106"/>
      <c r="L2" s="106">
        <v>2030</v>
      </c>
      <c r="M2" s="106"/>
    </row>
    <row r="3" spans="1:13" x14ac:dyDescent="0.25">
      <c r="A3" s="90" t="s">
        <v>36</v>
      </c>
      <c r="B3" s="90" t="s">
        <v>202</v>
      </c>
      <c r="C3" s="90" t="s">
        <v>203</v>
      </c>
      <c r="D3" s="90" t="s">
        <v>204</v>
      </c>
      <c r="E3" s="90" t="s">
        <v>205</v>
      </c>
      <c r="F3" s="91" t="s">
        <v>193</v>
      </c>
      <c r="G3" s="91" t="s">
        <v>51</v>
      </c>
      <c r="H3" s="91" t="s">
        <v>193</v>
      </c>
      <c r="I3" s="91" t="s">
        <v>51</v>
      </c>
      <c r="J3" s="92" t="s">
        <v>193</v>
      </c>
      <c r="K3" s="92" t="s">
        <v>51</v>
      </c>
      <c r="L3" s="92" t="s">
        <v>193</v>
      </c>
      <c r="M3" s="92" t="s">
        <v>51</v>
      </c>
    </row>
    <row r="4" spans="1:13" x14ac:dyDescent="0.25">
      <c r="A4" s="87" t="s">
        <v>16</v>
      </c>
      <c r="B4" s="87" t="str">
        <f>VLOOKUP($A4,'SEMAP Nonroad Growth Factors'!$C$3:$G$121,2,FALSE)</f>
        <v>Mobile Sources</v>
      </c>
      <c r="C4" s="87" t="str">
        <f>VLOOKUP($A4,'SEMAP Nonroad Growth Factors'!$C$3:$G$121,3,FALSE)</f>
        <v>Off-highway Vehicle Gasoline, 4-Stroke</v>
      </c>
      <c r="D4" s="87" t="str">
        <f>VLOOKUP($A4,'SEMAP Nonroad Growth Factors'!$C$3:$G$121,4,FALSE)</f>
        <v>Airport Ground Support Equipment</v>
      </c>
      <c r="E4" s="87" t="str">
        <f>VLOOKUP($A4,'SEMAP Nonroad Growth Factors'!$C$3:$G$121,5,FALSE)</f>
        <v>Airport Ground Support Equipment</v>
      </c>
      <c r="F4" s="104">
        <v>115.56063628467344</v>
      </c>
      <c r="G4" s="104">
        <v>60.692723777720147</v>
      </c>
      <c r="H4" s="104">
        <v>54.449108357096385</v>
      </c>
      <c r="I4" s="104">
        <v>22.135473933324974</v>
      </c>
      <c r="J4" s="93">
        <v>0.30045942508120937</v>
      </c>
      <c r="K4" s="93">
        <v>0.15780157284720325</v>
      </c>
      <c r="L4" s="93">
        <v>0.14156945105921998</v>
      </c>
      <c r="M4" s="93">
        <v>5.7552722860703724E-2</v>
      </c>
    </row>
    <row r="5" spans="1:13" x14ac:dyDescent="0.25">
      <c r="A5" s="87" t="s">
        <v>37</v>
      </c>
      <c r="B5" s="87" t="str">
        <f>VLOOKUP($A5,'SEMAP Nonroad Growth Factors'!$C$3:$G$121,2,FALSE)</f>
        <v>Mobile Sources</v>
      </c>
      <c r="C5" s="87" t="str">
        <f>VLOOKUP($A5,'SEMAP Nonroad Growth Factors'!$C$3:$G$121,3,FALSE)</f>
        <v>LPG</v>
      </c>
      <c r="D5" s="87" t="str">
        <f>VLOOKUP($A5,'SEMAP Nonroad Growth Factors'!$C$3:$G$121,4,FALSE)</f>
        <v>Airport Ground Support Equipment</v>
      </c>
      <c r="E5" s="87" t="str">
        <f>VLOOKUP($A5,'SEMAP Nonroad Growth Factors'!$C$3:$G$121,5,FALSE)</f>
        <v>Airport Ground Support Equipment</v>
      </c>
      <c r="F5" s="104">
        <v>6.5062975332154211</v>
      </c>
      <c r="G5" s="104">
        <v>1.9111983358191744</v>
      </c>
      <c r="H5" s="104">
        <v>6.5011156573514413</v>
      </c>
      <c r="I5" s="104">
        <v>1.9096761809412115</v>
      </c>
      <c r="J5" s="93">
        <v>1.749004713229254E-2</v>
      </c>
      <c r="K5" s="93">
        <v>5.1376299349957305E-3</v>
      </c>
      <c r="L5" s="93">
        <v>1.7476117358464643E-2</v>
      </c>
      <c r="M5" s="93">
        <v>5.1335381208076599E-3</v>
      </c>
    </row>
    <row r="6" spans="1:13" x14ac:dyDescent="0.25">
      <c r="A6" s="87" t="s">
        <v>38</v>
      </c>
      <c r="B6" s="87" t="str">
        <f>VLOOKUP($A6,'SEMAP Nonroad Growth Factors'!$C$3:$G$121,2,FALSE)</f>
        <v>Mobile Sources</v>
      </c>
      <c r="C6" s="87" t="str">
        <f>VLOOKUP($A6,'SEMAP Nonroad Growth Factors'!$C$3:$G$121,3,FALSE)</f>
        <v>CNG</v>
      </c>
      <c r="D6" s="87" t="str">
        <f>VLOOKUP($A6,'SEMAP Nonroad Growth Factors'!$C$3:$G$121,4,FALSE)</f>
        <v>Airport Ground Support Equipment</v>
      </c>
      <c r="E6" s="87" t="str">
        <f>VLOOKUP($A6,'SEMAP Nonroad Growth Factors'!$C$3:$G$121,5,FALSE)</f>
        <v>Airport Ground Support Equipment</v>
      </c>
      <c r="F6" s="104">
        <v>5.1451469251765376</v>
      </c>
      <c r="G6" s="104">
        <v>1.5113648254972789</v>
      </c>
      <c r="H6" s="104">
        <v>5.1410491241565115</v>
      </c>
      <c r="I6" s="104">
        <v>1.5101611140360474</v>
      </c>
      <c r="J6" s="93">
        <v>1.3831040121436784E-2</v>
      </c>
      <c r="K6" s="93">
        <v>4.0628086706899881E-3</v>
      </c>
      <c r="L6" s="93">
        <v>1.3820024527296934E-2</v>
      </c>
      <c r="M6" s="93">
        <v>4.0595728871920559E-3</v>
      </c>
    </row>
    <row r="7" spans="1:13" x14ac:dyDescent="0.25">
      <c r="A7" s="87" t="s">
        <v>17</v>
      </c>
      <c r="B7" s="87" t="str">
        <f>VLOOKUP($A7,'SEMAP Nonroad Growth Factors'!$C$3:$G$121,2,FALSE)</f>
        <v>Mobile Sources</v>
      </c>
      <c r="C7" s="87" t="str">
        <f>VLOOKUP($A7,'SEMAP Nonroad Growth Factors'!$C$3:$G$121,3,FALSE)</f>
        <v>Off-highway Vehicle Diesel</v>
      </c>
      <c r="D7" s="87" t="str">
        <f>VLOOKUP($A7,'SEMAP Nonroad Growth Factors'!$C$3:$G$121,4,FALSE)</f>
        <v>Airport Ground Support Equipment</v>
      </c>
      <c r="E7" s="87" t="str">
        <f>VLOOKUP($A7,'SEMAP Nonroad Growth Factors'!$C$3:$G$121,5,FALSE)</f>
        <v>Airport Ground Support Equipment</v>
      </c>
      <c r="F7" s="104">
        <v>135.28718366686317</v>
      </c>
      <c r="G7" s="104">
        <v>15.274008393817933</v>
      </c>
      <c r="H7" s="104">
        <v>22.489469996854275</v>
      </c>
      <c r="I7" s="104">
        <v>12.175991344309269</v>
      </c>
      <c r="J7" s="93">
        <v>0.35175518165579711</v>
      </c>
      <c r="K7" s="93">
        <v>3.9714780006850886E-2</v>
      </c>
      <c r="L7" s="93">
        <v>5.8481119340750801E-2</v>
      </c>
      <c r="M7" s="93">
        <v>3.1659933799977051E-2</v>
      </c>
    </row>
    <row r="8" spans="1:13" x14ac:dyDescent="0.25">
      <c r="A8" s="87" t="s">
        <v>18</v>
      </c>
      <c r="B8" s="87" t="str">
        <f>VLOOKUP($A8,'SEMAP Nonroad Growth Factors'!$C$3:$G$121,2,FALSE)</f>
        <v>Mobile Sources</v>
      </c>
      <c r="C8" s="87" t="str">
        <f>VLOOKUP($A8,'SEMAP Nonroad Growth Factors'!$C$3:$G$121,3,FALSE)</f>
        <v>Aircraft</v>
      </c>
      <c r="D8" s="87" t="str">
        <f>VLOOKUP($A8,'SEMAP Nonroad Growth Factors'!$C$3:$G$121,4,FALSE)</f>
        <v>Military Aircraft</v>
      </c>
      <c r="E8" s="87" t="str">
        <f>VLOOKUP($A8,'SEMAP Nonroad Growth Factors'!$C$3:$G$121,5,FALSE)</f>
        <v>Total</v>
      </c>
      <c r="F8" s="104">
        <v>8.5438499999999903E-2</v>
      </c>
      <c r="G8" s="104">
        <v>0.76737999999999795</v>
      </c>
      <c r="H8" s="104">
        <v>8.5438499999999903E-2</v>
      </c>
      <c r="I8" s="104">
        <v>0.76737999999999795</v>
      </c>
      <c r="J8" s="93">
        <v>2.2967338709668227E-4</v>
      </c>
      <c r="K8" s="93">
        <v>2.0628494623647626E-3</v>
      </c>
      <c r="L8" s="93">
        <v>2.2967338709668227E-4</v>
      </c>
      <c r="M8" s="93">
        <v>2.0628494623647626E-3</v>
      </c>
    </row>
    <row r="9" spans="1:13" x14ac:dyDescent="0.25">
      <c r="A9" s="87" t="s">
        <v>19</v>
      </c>
      <c r="B9" s="87" t="str">
        <f>VLOOKUP($A9,'SEMAP Nonroad Growth Factors'!$C$3:$G$121,2,FALSE)</f>
        <v>Mobile Sources</v>
      </c>
      <c r="C9" s="87" t="str">
        <f>VLOOKUP($A9,'SEMAP Nonroad Growth Factors'!$C$3:$G$121,3,FALSE)</f>
        <v>Aircraft</v>
      </c>
      <c r="D9" s="87" t="str">
        <f>VLOOKUP($A9,'SEMAP Nonroad Growth Factors'!$C$3:$G$121,4,FALSE)</f>
        <v>Commercial Aircraft</v>
      </c>
      <c r="E9" s="87" t="str">
        <f>VLOOKUP($A9,'SEMAP Nonroad Growth Factors'!$C$3:$G$121,5,FALSE)</f>
        <v>Total: All Types</v>
      </c>
      <c r="F9" s="104">
        <v>4624.9352802845287</v>
      </c>
      <c r="G9" s="104">
        <v>593.1834737819654</v>
      </c>
      <c r="H9" s="104">
        <v>6048.9931765240935</v>
      </c>
      <c r="I9" s="104">
        <v>826.06743995414513</v>
      </c>
      <c r="J9" s="93">
        <v>12.024857895523601</v>
      </c>
      <c r="K9" s="93">
        <v>1.5422855626885261</v>
      </c>
      <c r="L9" s="93">
        <v>15.727408404906193</v>
      </c>
      <c r="M9" s="93">
        <v>2.1477838679418779</v>
      </c>
    </row>
    <row r="10" spans="1:13" x14ac:dyDescent="0.25">
      <c r="A10" s="87" t="s">
        <v>39</v>
      </c>
      <c r="B10" s="87" t="str">
        <f>VLOOKUP($A10,'SEMAP Nonroad Growth Factors'!$C$3:$G$121,2,FALSE)</f>
        <v>Mobile Sources</v>
      </c>
      <c r="C10" s="87" t="str">
        <f>VLOOKUP($A10,'SEMAP Nonroad Growth Factors'!$C$3:$G$121,3,FALSE)</f>
        <v>Aircraft</v>
      </c>
      <c r="D10" s="87" t="str">
        <f>VLOOKUP($A10,'SEMAP Nonroad Growth Factors'!$C$3:$G$121,4,FALSE)</f>
        <v>General Aviation</v>
      </c>
      <c r="E10" s="87" t="str">
        <f>VLOOKUP($A10,'SEMAP Nonroad Growth Factors'!$C$3:$G$121,5,FALSE)</f>
        <v>Piston</v>
      </c>
      <c r="F10" s="104">
        <v>5.6935214781193615</v>
      </c>
      <c r="G10" s="104">
        <v>13.325475235947152</v>
      </c>
      <c r="H10" s="104">
        <v>5.7678212135079105</v>
      </c>
      <c r="I10" s="104">
        <v>14.286123297828619</v>
      </c>
      <c r="J10" s="93">
        <v>1.529710074762659E-2</v>
      </c>
      <c r="K10" s="93">
        <v>3.5807767838553474E-2</v>
      </c>
      <c r="L10" s="93">
        <v>1.5503132294369937E-2</v>
      </c>
      <c r="M10" s="93">
        <v>3.8317148650062659E-2</v>
      </c>
    </row>
    <row r="11" spans="1:13" x14ac:dyDescent="0.25">
      <c r="A11" s="87" t="s">
        <v>40</v>
      </c>
      <c r="B11" s="87" t="str">
        <f>VLOOKUP($A11,'SEMAP Nonroad Growth Factors'!$C$3:$G$121,2,FALSE)</f>
        <v>Mobile Sources</v>
      </c>
      <c r="C11" s="87" t="str">
        <f>VLOOKUP($A11,'SEMAP Nonroad Growth Factors'!$C$3:$G$121,3,FALSE)</f>
        <v>Aircraft</v>
      </c>
      <c r="D11" s="87" t="str">
        <f>VLOOKUP($A11,'SEMAP Nonroad Growth Factors'!$C$3:$G$121,4,FALSE)</f>
        <v>General Aviation</v>
      </c>
      <c r="E11" s="87" t="str">
        <f>VLOOKUP($A11,'SEMAP Nonroad Growth Factors'!$C$3:$G$121,5,FALSE)</f>
        <v>Turbine</v>
      </c>
      <c r="F11" s="104">
        <v>10.73720440799752</v>
      </c>
      <c r="G11" s="104">
        <v>32.057270702141345</v>
      </c>
      <c r="H11" s="104">
        <v>13.531316895313143</v>
      </c>
      <c r="I11" s="104">
        <v>49.026993460267128</v>
      </c>
      <c r="J11" s="93">
        <v>2.8705801096757935E-2</v>
      </c>
      <c r="K11" s="93">
        <v>8.5027723392832641E-2</v>
      </c>
      <c r="L11" s="93">
        <v>3.5978438965885845E-2</v>
      </c>
      <c r="M11" s="93">
        <v>0.12916590715123508</v>
      </c>
    </row>
    <row r="12" spans="1:13" x14ac:dyDescent="0.25">
      <c r="A12" s="87" t="s">
        <v>41</v>
      </c>
      <c r="B12" s="87" t="str">
        <f>VLOOKUP($A12,'SEMAP Nonroad Growth Factors'!$C$3:$G$121,2,FALSE)</f>
        <v>Mobile Sources</v>
      </c>
      <c r="C12" s="87" t="str">
        <f>VLOOKUP($A12,'SEMAP Nonroad Growth Factors'!$C$3:$G$121,3,FALSE)</f>
        <v>Aircraft</v>
      </c>
      <c r="D12" s="87" t="str">
        <f>VLOOKUP($A12,'SEMAP Nonroad Growth Factors'!$C$3:$G$121,4,FALSE)</f>
        <v>Air Taxi</v>
      </c>
      <c r="E12" s="87" t="str">
        <f>VLOOKUP($A12,'SEMAP Nonroad Growth Factors'!$C$3:$G$121,5,FALSE)</f>
        <v>Piston</v>
      </c>
      <c r="F12" s="104">
        <v>0.84777700676361023</v>
      </c>
      <c r="G12" s="104">
        <v>0.4127956274602636</v>
      </c>
      <c r="H12" s="104">
        <v>3.9377901198850158</v>
      </c>
      <c r="I12" s="104">
        <v>1.1199359767331756</v>
      </c>
      <c r="J12" s="93">
        <v>2.2531828082041311E-3</v>
      </c>
      <c r="K12" s="93">
        <v>1.125850260416128E-3</v>
      </c>
      <c r="L12" s="93">
        <v>1.0314735974180689E-2</v>
      </c>
      <c r="M12" s="93">
        <v>2.9939682948873442E-3</v>
      </c>
    </row>
    <row r="13" spans="1:13" x14ac:dyDescent="0.25">
      <c r="A13" s="87" t="s">
        <v>42</v>
      </c>
      <c r="B13" s="87" t="str">
        <f>VLOOKUP($A13,'SEMAP Nonroad Growth Factors'!$C$3:$G$121,2,FALSE)</f>
        <v>Mobile Sources</v>
      </c>
      <c r="C13" s="87" t="str">
        <f>VLOOKUP($A13,'SEMAP Nonroad Growth Factors'!$C$3:$G$121,3,FALSE)</f>
        <v>Aircraft</v>
      </c>
      <c r="D13" s="87" t="str">
        <f>VLOOKUP($A13,'SEMAP Nonroad Growth Factors'!$C$3:$G$121,4,FALSE)</f>
        <v>Air Taxi</v>
      </c>
      <c r="E13" s="87" t="str">
        <f>VLOOKUP($A13,'SEMAP Nonroad Growth Factors'!$C$3:$G$121,5,FALSE)</f>
        <v>Turbine</v>
      </c>
      <c r="F13" s="104">
        <v>6.8022759866418658</v>
      </c>
      <c r="G13" s="104">
        <v>16.037572126810606</v>
      </c>
      <c r="H13" s="104">
        <v>10.111901300727085</v>
      </c>
      <c r="I13" s="104">
        <v>14.238975778143201</v>
      </c>
      <c r="J13" s="93">
        <v>1.8550230173134015E-2</v>
      </c>
      <c r="K13" s="93">
        <v>4.2814929657864376E-2</v>
      </c>
      <c r="L13" s="93">
        <v>2.7641036673856454E-2</v>
      </c>
      <c r="M13" s="93">
        <v>3.8766517052944191E-2</v>
      </c>
    </row>
    <row r="14" spans="1:13" x14ac:dyDescent="0.25">
      <c r="A14" s="87" t="s">
        <v>22</v>
      </c>
      <c r="B14" s="87" t="str">
        <f>VLOOKUP($A14,'SEMAP Nonroad Growth Factors'!$C$3:$G$121,2,FALSE)</f>
        <v>Mobile Sources</v>
      </c>
      <c r="C14" s="87" t="str">
        <f>VLOOKUP($A14,'SEMAP Nonroad Growth Factors'!$C$3:$G$121,3,FALSE)</f>
        <v>Aircraft</v>
      </c>
      <c r="D14" s="87" t="str">
        <f>VLOOKUP($A14,'SEMAP Nonroad Growth Factors'!$C$3:$G$121,4,FALSE)</f>
        <v>Aircraft Auxiliary Power Units</v>
      </c>
      <c r="E14" s="87" t="str">
        <f>VLOOKUP($A14,'SEMAP Nonroad Growth Factors'!$C$3:$G$121,5,FALSE)</f>
        <v>Total</v>
      </c>
      <c r="F14" s="104">
        <v>132.27651149375023</v>
      </c>
      <c r="G14" s="104">
        <v>15.128266675129639</v>
      </c>
      <c r="H14" s="104">
        <v>207.5635094934961</v>
      </c>
      <c r="I14" s="104">
        <v>16.962266462738889</v>
      </c>
      <c r="J14" s="93">
        <v>0.34391943431705202</v>
      </c>
      <c r="K14" s="93">
        <v>3.9333546917013677E-2</v>
      </c>
      <c r="L14" s="93">
        <v>0.5396656287146403</v>
      </c>
      <c r="M14" s="93">
        <v>4.4101946322139068E-2</v>
      </c>
    </row>
    <row r="15" spans="1:13" x14ac:dyDescent="0.25">
      <c r="A15" s="94">
        <v>2285002006</v>
      </c>
      <c r="B15" s="87" t="str">
        <f>VLOOKUP($A15,'SEMAP Nonroad Growth Factors'!$C$3:$G$121,2,FALSE)</f>
        <v>Mobile Sources</v>
      </c>
      <c r="C15" s="87" t="str">
        <f>VLOOKUP($A15,'SEMAP Nonroad Growth Factors'!$C$3:$G$121,3,FALSE)</f>
        <v>Railroad Equipment</v>
      </c>
      <c r="D15" s="87" t="str">
        <f>VLOOKUP($A15,'SEMAP Nonroad Growth Factors'!$C$3:$G$121,4,FALSE)</f>
        <v>Diesel</v>
      </c>
      <c r="E15" s="87" t="str">
        <f>VLOOKUP($A15,'SEMAP Nonroad Growth Factors'!$C$3:$G$121,5,FALSE)</f>
        <v>Line Haul Locomotives: Class I Operations</v>
      </c>
      <c r="F15" s="104">
        <v>3155.4375662244861</v>
      </c>
      <c r="G15" s="104">
        <v>139.56567912549627</v>
      </c>
      <c r="H15" s="104">
        <v>1385.7553262441991</v>
      </c>
      <c r="I15" s="104">
        <v>48.628095724175388</v>
      </c>
      <c r="J15" s="93">
        <v>8.4823590489871687</v>
      </c>
      <c r="K15" s="93">
        <v>0.37517655678881884</v>
      </c>
      <c r="L15" s="93">
        <v>3.7251487264614145</v>
      </c>
      <c r="M15" s="93">
        <v>0.13072068743052684</v>
      </c>
    </row>
    <row r="16" spans="1:13" x14ac:dyDescent="0.25">
      <c r="A16" s="94">
        <v>2285002007</v>
      </c>
      <c r="B16" s="87" t="str">
        <f>VLOOKUP($A16,'SEMAP Nonroad Growth Factors'!$C$3:$G$121,2,FALSE)</f>
        <v>Mobile Sources</v>
      </c>
      <c r="C16" s="87" t="str">
        <f>VLOOKUP($A16,'SEMAP Nonroad Growth Factors'!$C$3:$G$121,3,FALSE)</f>
        <v>Railroad Equipment</v>
      </c>
      <c r="D16" s="87" t="str">
        <f>VLOOKUP($A16,'SEMAP Nonroad Growth Factors'!$C$3:$G$121,4,FALSE)</f>
        <v>Diesel</v>
      </c>
      <c r="E16" s="87" t="str">
        <f>VLOOKUP($A16,'SEMAP Nonroad Growth Factors'!$C$3:$G$121,5,FALSE)</f>
        <v>Line Haul Locomotives: Class II / III Operations</v>
      </c>
      <c r="F16" s="104">
        <v>74.652304999999998</v>
      </c>
      <c r="G16" s="104">
        <v>2.9024835299999996</v>
      </c>
      <c r="H16" s="104">
        <v>70.050099658168719</v>
      </c>
      <c r="I16" s="104">
        <v>3.2467932008269278</v>
      </c>
      <c r="J16" s="93">
        <v>0.20067823924723174</v>
      </c>
      <c r="K16" s="93">
        <v>7.802375080642048E-3</v>
      </c>
      <c r="L16" s="93">
        <v>0.18830671951113109</v>
      </c>
      <c r="M16" s="93">
        <v>8.7279387118968602E-3</v>
      </c>
    </row>
    <row r="17" spans="1:13" x14ac:dyDescent="0.25">
      <c r="A17" s="94">
        <v>2285002010</v>
      </c>
      <c r="B17" s="87" t="str">
        <f>VLOOKUP($A17,'SEMAP Nonroad Growth Factors'!$C$3:$G$121,2,FALSE)</f>
        <v>Mobile Sources</v>
      </c>
      <c r="C17" s="87" t="str">
        <f>VLOOKUP($A17,'SEMAP Nonroad Growth Factors'!$C$3:$G$121,3,FALSE)</f>
        <v>Railroad Equipment</v>
      </c>
      <c r="D17" s="87" t="str">
        <f>VLOOKUP($A17,'SEMAP Nonroad Growth Factors'!$C$3:$G$121,4,FALSE)</f>
        <v>Diesel</v>
      </c>
      <c r="E17" s="87" t="str">
        <f>VLOOKUP($A17,'SEMAP Nonroad Growth Factors'!$C$3:$G$121,5,FALSE)</f>
        <v>Yard Locomotives</v>
      </c>
      <c r="F17" s="104">
        <v>837.79229277108425</v>
      </c>
      <c r="G17" s="104">
        <v>59.408144666666658</v>
      </c>
      <c r="H17" s="104">
        <v>513.93530424619928</v>
      </c>
      <c r="I17" s="104">
        <v>32.442836792503869</v>
      </c>
      <c r="J17" s="93">
        <v>2.2521298192762096</v>
      </c>
      <c r="K17" s="93">
        <v>0.15969931362000794</v>
      </c>
      <c r="L17" s="93">
        <v>1.3815465167903069</v>
      </c>
      <c r="M17" s="93">
        <v>8.7211926861534728E-2</v>
      </c>
    </row>
    <row r="18" spans="1:13" x14ac:dyDescent="0.25">
      <c r="A18" s="87"/>
      <c r="B18" s="87"/>
      <c r="C18" s="87"/>
      <c r="D18" s="87"/>
      <c r="E18" s="82" t="s">
        <v>2</v>
      </c>
      <c r="F18" s="105">
        <f>SUM(F4:F17)</f>
        <v>9111.7594375632998</v>
      </c>
      <c r="G18" s="105">
        <f t="shared" ref="G18:I18" si="0">SUM(G4:G17)</f>
        <v>952.17783680447189</v>
      </c>
      <c r="H18" s="105">
        <f t="shared" si="0"/>
        <v>8348.3124273310495</v>
      </c>
      <c r="I18" s="105">
        <f t="shared" si="0"/>
        <v>1044.5181432199738</v>
      </c>
      <c r="J18" s="83">
        <f t="shared" ref="J18:M18" si="1">SUM(J4:J17)</f>
        <v>24.052516119554816</v>
      </c>
      <c r="K18" s="83">
        <f t="shared" si="1"/>
        <v>2.4978532671667799</v>
      </c>
      <c r="L18" s="83">
        <f t="shared" si="1"/>
        <v>21.883089725964808</v>
      </c>
      <c r="M18" s="83">
        <f t="shared" si="1"/>
        <v>2.7282585255481502</v>
      </c>
    </row>
    <row r="19" spans="1:13" x14ac:dyDescent="0.25">
      <c r="A19" s="80"/>
      <c r="B19" s="80"/>
      <c r="C19" s="80"/>
      <c r="D19" s="80"/>
    </row>
    <row r="20" spans="1:13" x14ac:dyDescent="0.25">
      <c r="A20" s="80"/>
      <c r="B20" s="80"/>
      <c r="C20" s="80"/>
      <c r="D20" s="80"/>
    </row>
    <row r="21" spans="1:13" x14ac:dyDescent="0.25">
      <c r="A21" s="80"/>
      <c r="B21" s="80"/>
      <c r="C21" s="80"/>
      <c r="D21" s="80"/>
    </row>
    <row r="22" spans="1:13" x14ac:dyDescent="0.25">
      <c r="A22" s="80"/>
      <c r="B22" s="80"/>
      <c r="C22" s="80"/>
      <c r="D22" s="80"/>
    </row>
    <row r="23" spans="1:13" x14ac:dyDescent="0.25">
      <c r="A23" s="80"/>
      <c r="B23" s="80"/>
      <c r="C23" s="80"/>
    </row>
  </sheetData>
  <mergeCells count="6">
    <mergeCell ref="J2:K2"/>
    <mergeCell ref="L2:M2"/>
    <mergeCell ref="J1:M1"/>
    <mergeCell ref="F1:I1"/>
    <mergeCell ref="F2:G2"/>
    <mergeCell ref="H2:I2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9"/>
  <sheetViews>
    <sheetView workbookViewId="0">
      <selection activeCell="I6" sqref="I6"/>
    </sheetView>
  </sheetViews>
  <sheetFormatPr defaultRowHeight="15" x14ac:dyDescent="0.25"/>
  <cols>
    <col min="1" max="1" width="13.140625" style="80" customWidth="1"/>
    <col min="2" max="2" width="16.7109375" style="80" bestFit="1" customWidth="1"/>
    <col min="3" max="3" width="16.5703125" style="80" bestFit="1" customWidth="1"/>
    <col min="4" max="4" width="16.7109375" style="80" bestFit="1" customWidth="1"/>
    <col min="5" max="5" width="16.5703125" style="80" bestFit="1" customWidth="1"/>
    <col min="6" max="6" width="19.7109375" style="80" bestFit="1" customWidth="1"/>
    <col min="7" max="7" width="19.5703125" style="80" bestFit="1" customWidth="1"/>
    <col min="8" max="8" width="19.7109375" style="80" bestFit="1" customWidth="1"/>
    <col min="9" max="9" width="19.5703125" style="80" bestFit="1" customWidth="1"/>
    <col min="10" max="10" width="17.7109375" style="80" bestFit="1" customWidth="1"/>
    <col min="11" max="11" width="17.85546875" style="80" bestFit="1" customWidth="1"/>
    <col min="12" max="16384" width="9.140625" style="80"/>
  </cols>
  <sheetData>
    <row r="3" spans="1:9" x14ac:dyDescent="0.25">
      <c r="A3" s="54" t="s">
        <v>201</v>
      </c>
      <c r="B3" s="80" t="s">
        <v>415</v>
      </c>
      <c r="C3" s="80" t="s">
        <v>414</v>
      </c>
      <c r="D3" s="80" t="s">
        <v>417</v>
      </c>
      <c r="E3" s="80" t="s">
        <v>416</v>
      </c>
      <c r="F3" s="80" t="s">
        <v>419</v>
      </c>
      <c r="G3" s="80" t="s">
        <v>418</v>
      </c>
      <c r="H3" s="80" t="s">
        <v>421</v>
      </c>
      <c r="I3" s="80" t="s">
        <v>420</v>
      </c>
    </row>
    <row r="4" spans="1:9" x14ac:dyDescent="0.25">
      <c r="A4" s="65" t="s">
        <v>55</v>
      </c>
      <c r="B4" s="2">
        <v>2.5864233112568762</v>
      </c>
      <c r="C4" s="2">
        <v>4.8994861000058991</v>
      </c>
      <c r="D4" s="2">
        <v>3.1639660776491247</v>
      </c>
      <c r="E4" s="2">
        <v>5.6561231880979639</v>
      </c>
      <c r="F4" s="2">
        <v>7.065372489634663E-3</v>
      </c>
      <c r="G4" s="2">
        <v>1.3315412368180301E-2</v>
      </c>
      <c r="H4" s="2">
        <v>8.6812049978125111E-3</v>
      </c>
      <c r="I4" s="2">
        <v>1.5430739186091353E-2</v>
      </c>
    </row>
    <row r="5" spans="1:9" x14ac:dyDescent="0.25">
      <c r="A5" s="65" t="s">
        <v>59</v>
      </c>
      <c r="B5" s="2">
        <v>0.65408754658968937</v>
      </c>
      <c r="C5" s="2">
        <v>1.4349888778433415</v>
      </c>
      <c r="D5" s="2">
        <v>0.6606737695720023</v>
      </c>
      <c r="E5" s="2">
        <v>1.4494382535819441</v>
      </c>
      <c r="F5" s="2">
        <v>1.7582998564231946E-3</v>
      </c>
      <c r="G5" s="2">
        <v>3.857496983448303E-3</v>
      </c>
      <c r="H5" s="2">
        <v>1.7760047569132758E-3</v>
      </c>
      <c r="I5" s="2">
        <v>3.8963393913477576E-3</v>
      </c>
    </row>
    <row r="6" spans="1:9" x14ac:dyDescent="0.25">
      <c r="A6" s="65" t="s">
        <v>61</v>
      </c>
      <c r="B6" s="2">
        <v>5024.4627373296034</v>
      </c>
      <c r="C6" s="2">
        <v>711.45065348382764</v>
      </c>
      <c r="D6" s="2">
        <v>6356.4542236428815</v>
      </c>
      <c r="E6" s="2">
        <v>917.75166282765906</v>
      </c>
      <c r="F6" s="2">
        <v>13.064622623801773</v>
      </c>
      <c r="G6" s="2">
        <v>1.8500734665347045</v>
      </c>
      <c r="H6" s="2">
        <v>16.527807470028065</v>
      </c>
      <c r="I6" s="2">
        <v>2.3864558504889652</v>
      </c>
    </row>
    <row r="7" spans="1:9" x14ac:dyDescent="0.25">
      <c r="A7" s="65" t="s">
        <v>63</v>
      </c>
      <c r="B7" s="2">
        <v>2.5549133234813537</v>
      </c>
      <c r="C7" s="2">
        <v>5.3374654208871384</v>
      </c>
      <c r="D7" s="2">
        <v>2.8186896008584696</v>
      </c>
      <c r="E7" s="2">
        <v>5.6955431320748477</v>
      </c>
      <c r="F7" s="2">
        <v>6.9191567267926132E-3</v>
      </c>
      <c r="G7" s="2">
        <v>1.4411026783956317E-2</v>
      </c>
      <c r="H7" s="2">
        <v>7.6555883309871306E-3</v>
      </c>
      <c r="I7" s="2">
        <v>1.5408763143971207E-2</v>
      </c>
    </row>
    <row r="8" spans="1:9" x14ac:dyDescent="0.25">
      <c r="A8" s="65" t="s">
        <v>65</v>
      </c>
      <c r="B8" s="2">
        <v>0.93778244961095691</v>
      </c>
      <c r="C8" s="2">
        <v>2.0598724238646358</v>
      </c>
      <c r="D8" s="2">
        <v>0.94722529002924705</v>
      </c>
      <c r="E8" s="2">
        <v>2.0806139578831706</v>
      </c>
      <c r="F8" s="2">
        <v>2.5209205634693084E-3</v>
      </c>
      <c r="G8" s="2">
        <v>5.5372914619994992E-3</v>
      </c>
      <c r="H8" s="2">
        <v>2.5463045430883578E-3</v>
      </c>
      <c r="I8" s="2">
        <v>5.5930482738772583E-3</v>
      </c>
    </row>
    <row r="9" spans="1:9" x14ac:dyDescent="0.25">
      <c r="A9" s="65" t="s">
        <v>67</v>
      </c>
      <c r="B9" s="2">
        <v>6.6568410148178874</v>
      </c>
      <c r="C9" s="2">
        <v>12.199860872792572</v>
      </c>
      <c r="D9" s="2">
        <v>8.2414517097577722</v>
      </c>
      <c r="E9" s="2">
        <v>14.263561824628649</v>
      </c>
      <c r="F9" s="2">
        <v>1.8219096252609385E-2</v>
      </c>
      <c r="G9" s="2">
        <v>3.3196931148447933E-2</v>
      </c>
      <c r="H9" s="2">
        <v>2.2653032284403747E-2</v>
      </c>
      <c r="I9" s="2">
        <v>3.8967459957032352E-2</v>
      </c>
    </row>
    <row r="10" spans="1:9" x14ac:dyDescent="0.25">
      <c r="A10" s="65" t="s">
        <v>69</v>
      </c>
      <c r="B10" s="2">
        <v>3.4800399702964155E-2</v>
      </c>
      <c r="C10" s="2">
        <v>7.7556478569277443E-2</v>
      </c>
      <c r="D10" s="2">
        <v>3.515081639184986E-2</v>
      </c>
      <c r="E10" s="2">
        <v>7.8337420301379634E-2</v>
      </c>
      <c r="F10" s="2">
        <v>9.3549461567070597E-5</v>
      </c>
      <c r="G10" s="2">
        <v>2.08485157444211E-4</v>
      </c>
      <c r="H10" s="2">
        <v>9.449144191353719E-5</v>
      </c>
      <c r="I10" s="2">
        <v>2.1058446317566768E-4</v>
      </c>
    </row>
    <row r="11" spans="1:9" x14ac:dyDescent="0.25">
      <c r="A11" s="65" t="s">
        <v>71</v>
      </c>
      <c r="B11" s="2">
        <v>2.6589887198196749</v>
      </c>
      <c r="C11" s="2">
        <v>5.9556486331206058</v>
      </c>
      <c r="D11" s="2">
        <v>2.6879945901326172</v>
      </c>
      <c r="E11" s="2">
        <v>6.0147005381566849</v>
      </c>
      <c r="F11" s="2">
        <v>7.1488338280212785E-3</v>
      </c>
      <c r="G11" s="2">
        <v>1.6010129365836689E-2</v>
      </c>
      <c r="H11" s="2">
        <v>7.2270856954147946E-3</v>
      </c>
      <c r="I11" s="2">
        <v>1.6168970780290323E-2</v>
      </c>
    </row>
    <row r="12" spans="1:9" x14ac:dyDescent="0.25">
      <c r="A12" s="65" t="s">
        <v>96</v>
      </c>
      <c r="B12" s="2">
        <v>0.23372455694921507</v>
      </c>
      <c r="C12" s="2">
        <v>0.51065681423610454</v>
      </c>
      <c r="D12" s="2">
        <v>0.23607800650888919</v>
      </c>
      <c r="E12" s="2">
        <v>0.51579878592404182</v>
      </c>
      <c r="F12" s="2">
        <v>6.2829181975570375E-4</v>
      </c>
      <c r="G12" s="2">
        <v>1.3727333716018839E-3</v>
      </c>
      <c r="H12" s="2">
        <v>6.3461829706665317E-4</v>
      </c>
      <c r="I12" s="2">
        <v>1.3865558761393441E-3</v>
      </c>
    </row>
    <row r="13" spans="1:9" x14ac:dyDescent="0.25">
      <c r="A13" s="65" t="s">
        <v>73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</row>
    <row r="14" spans="1:9" x14ac:dyDescent="0.25">
      <c r="A14" s="65" t="s">
        <v>75</v>
      </c>
      <c r="B14" s="2">
        <v>4.8523857588329715E-2</v>
      </c>
      <c r="C14" s="2">
        <v>1.5661538327832531E-2</v>
      </c>
      <c r="D14" s="2">
        <v>4.8485211245278152E-2</v>
      </c>
      <c r="E14" s="2">
        <v>1.564906485162898E-2</v>
      </c>
      <c r="F14" s="2">
        <v>1.3756249073171368E-4</v>
      </c>
      <c r="G14" s="2">
        <v>4.4027347740874857E-5</v>
      </c>
      <c r="H14" s="2">
        <v>1.3745293045616948E-4</v>
      </c>
      <c r="I14" s="2">
        <v>4.3992282598303558E-5</v>
      </c>
    </row>
    <row r="15" spans="1:9" x14ac:dyDescent="0.25">
      <c r="A15" s="65" t="s">
        <v>79</v>
      </c>
      <c r="B15" s="2">
        <v>1.9472424439976659</v>
      </c>
      <c r="C15" s="2">
        <v>3.9449626497529184</v>
      </c>
      <c r="D15" s="2">
        <v>2.1654614208347427</v>
      </c>
      <c r="E15" s="2">
        <v>4.2399577474406058</v>
      </c>
      <c r="F15" s="2">
        <v>5.275066542914768E-3</v>
      </c>
      <c r="G15" s="2">
        <v>1.0656848602659842E-2</v>
      </c>
      <c r="H15" s="2">
        <v>5.8844640715828098E-3</v>
      </c>
      <c r="I15" s="2">
        <v>1.147913439460996E-2</v>
      </c>
    </row>
    <row r="16" spans="1:9" x14ac:dyDescent="0.25">
      <c r="A16" s="65" t="s">
        <v>81</v>
      </c>
      <c r="B16" s="2">
        <v>1.0566309309800228</v>
      </c>
      <c r="C16" s="2">
        <v>2.3180675868177056</v>
      </c>
      <c r="D16" s="2">
        <v>1.0672704959094079</v>
      </c>
      <c r="E16" s="2">
        <v>2.3414089729891057</v>
      </c>
      <c r="F16" s="2">
        <v>2.8404057284397879E-3</v>
      </c>
      <c r="G16" s="2">
        <v>6.2313644806902702E-3</v>
      </c>
      <c r="H16" s="2">
        <v>2.8690067094327477E-3</v>
      </c>
      <c r="I16" s="2">
        <v>6.2941101424413204E-3</v>
      </c>
    </row>
    <row r="17" spans="1:9" x14ac:dyDescent="0.25">
      <c r="A17" s="65" t="s">
        <v>83</v>
      </c>
      <c r="B17" s="2">
        <v>2.9648016751772685E-2</v>
      </c>
      <c r="C17" s="2">
        <v>6.4090569609681625E-2</v>
      </c>
      <c r="D17" s="2">
        <v>2.9946552399376162E-2</v>
      </c>
      <c r="E17" s="2">
        <v>6.473591866840267E-2</v>
      </c>
      <c r="F17" s="2">
        <v>7.9698969762797986E-5</v>
      </c>
      <c r="G17" s="2">
        <v>1.7228647744531195E-4</v>
      </c>
      <c r="H17" s="2">
        <v>8.0501484944527454E-5</v>
      </c>
      <c r="I17" s="2">
        <v>1.7402128674294846E-4</v>
      </c>
    </row>
    <row r="18" spans="1:9" x14ac:dyDescent="0.25">
      <c r="A18" s="65" t="s">
        <v>87</v>
      </c>
      <c r="B18" s="2">
        <v>1.4929666580592728E-2</v>
      </c>
      <c r="C18" s="2">
        <v>3.2558032653734102E-2</v>
      </c>
      <c r="D18" s="2">
        <v>1.507999831166458E-2</v>
      </c>
      <c r="E18" s="2">
        <v>3.2885870210099373E-2</v>
      </c>
      <c r="F18" s="2">
        <v>4.0133512313405298E-5</v>
      </c>
      <c r="G18" s="2">
        <v>8.7521593155164272E-5</v>
      </c>
      <c r="H18" s="2">
        <v>4.0537629870049904E-5</v>
      </c>
      <c r="I18" s="2">
        <v>8.8402876908833997E-5</v>
      </c>
    </row>
    <row r="19" spans="1:9" x14ac:dyDescent="0.25">
      <c r="A19" s="65" t="s">
        <v>429</v>
      </c>
      <c r="B19" s="2">
        <v>5043.8772735677294</v>
      </c>
      <c r="C19" s="2">
        <v>750.30152948230909</v>
      </c>
      <c r="D19" s="2">
        <v>6378.5716971824795</v>
      </c>
      <c r="E19" s="2">
        <v>960.20041750246764</v>
      </c>
      <c r="F19" s="2">
        <v>13.117349012044199</v>
      </c>
      <c r="G19" s="2">
        <v>1.9551750216773109</v>
      </c>
      <c r="H19" s="2">
        <v>16.588087763201955</v>
      </c>
      <c r="I19" s="2">
        <v>2.5015979725441913</v>
      </c>
    </row>
    <row r="20" spans="1:9" x14ac:dyDescent="0.25">
      <c r="A20"/>
      <c r="B20"/>
      <c r="C20"/>
      <c r="D20"/>
      <c r="E20"/>
      <c r="F20"/>
      <c r="G20"/>
      <c r="H20"/>
      <c r="I20"/>
    </row>
    <row r="21" spans="1:9" x14ac:dyDescent="0.25">
      <c r="A21"/>
      <c r="B21"/>
      <c r="C21"/>
      <c r="D21"/>
      <c r="E21"/>
      <c r="F21"/>
      <c r="G21"/>
      <c r="H21"/>
      <c r="I21"/>
    </row>
    <row r="22" spans="1:9" x14ac:dyDescent="0.25">
      <c r="A22"/>
      <c r="B22"/>
      <c r="C22"/>
      <c r="D22"/>
      <c r="E22"/>
      <c r="F22"/>
      <c r="G22"/>
      <c r="H22"/>
      <c r="I22"/>
    </row>
    <row r="23" spans="1:9" x14ac:dyDescent="0.25">
      <c r="A23"/>
      <c r="B23"/>
      <c r="C23"/>
      <c r="D23"/>
      <c r="E23"/>
      <c r="F23"/>
      <c r="G23"/>
      <c r="H23"/>
      <c r="I23"/>
    </row>
    <row r="24" spans="1:9" x14ac:dyDescent="0.25">
      <c r="A24"/>
      <c r="B24"/>
      <c r="C24"/>
      <c r="D24"/>
      <c r="E24"/>
      <c r="F24"/>
      <c r="G24"/>
      <c r="H24"/>
      <c r="I24"/>
    </row>
    <row r="25" spans="1:9" x14ac:dyDescent="0.25">
      <c r="A25"/>
      <c r="B25"/>
      <c r="C25"/>
      <c r="D25"/>
      <c r="E25"/>
      <c r="F25"/>
      <c r="G25"/>
      <c r="H25"/>
      <c r="I25"/>
    </row>
    <row r="26" spans="1:9" x14ac:dyDescent="0.25">
      <c r="A26"/>
      <c r="B26"/>
      <c r="C26"/>
      <c r="D26"/>
      <c r="E26"/>
      <c r="F26"/>
      <c r="G26"/>
      <c r="H26"/>
      <c r="I26"/>
    </row>
    <row r="27" spans="1:9" x14ac:dyDescent="0.25">
      <c r="A27"/>
      <c r="B27"/>
      <c r="C27"/>
      <c r="D27"/>
      <c r="E27"/>
      <c r="F27"/>
      <c r="G27"/>
      <c r="H27"/>
      <c r="I27"/>
    </row>
    <row r="28" spans="1:9" x14ac:dyDescent="0.25">
      <c r="A28"/>
      <c r="B28"/>
      <c r="C28"/>
      <c r="D28"/>
      <c r="E28"/>
      <c r="F28"/>
      <c r="G28"/>
      <c r="H28"/>
      <c r="I28"/>
    </row>
    <row r="29" spans="1:9" x14ac:dyDescent="0.25">
      <c r="A29"/>
      <c r="B29"/>
      <c r="C29"/>
      <c r="D29"/>
      <c r="E29"/>
      <c r="F29"/>
      <c r="G29"/>
      <c r="H29"/>
      <c r="I29"/>
    </row>
    <row r="30" spans="1:9" x14ac:dyDescent="0.25">
      <c r="A30"/>
      <c r="B30"/>
      <c r="C30"/>
      <c r="D30"/>
      <c r="E30"/>
      <c r="F30"/>
      <c r="G30"/>
      <c r="H30"/>
      <c r="I30"/>
    </row>
    <row r="31" spans="1:9" x14ac:dyDescent="0.25">
      <c r="A31"/>
      <c r="B31"/>
      <c r="C31"/>
      <c r="D31"/>
      <c r="E31"/>
      <c r="F31"/>
      <c r="G31"/>
      <c r="H31"/>
      <c r="I31"/>
    </row>
    <row r="32" spans="1:9" x14ac:dyDescent="0.25">
      <c r="A32"/>
      <c r="B32"/>
      <c r="C32"/>
      <c r="D32"/>
      <c r="E32"/>
      <c r="F32"/>
      <c r="G32"/>
      <c r="H32"/>
      <c r="I32"/>
    </row>
    <row r="33" spans="1:9" x14ac:dyDescent="0.25">
      <c r="A33"/>
      <c r="B33"/>
      <c r="C33"/>
      <c r="D33"/>
      <c r="E33"/>
      <c r="F33"/>
      <c r="G33"/>
      <c r="H33"/>
      <c r="I33"/>
    </row>
    <row r="34" spans="1:9" x14ac:dyDescent="0.25">
      <c r="A34"/>
      <c r="B34"/>
      <c r="C34"/>
      <c r="D34"/>
      <c r="E34"/>
      <c r="F34"/>
      <c r="G34"/>
      <c r="H34"/>
      <c r="I34"/>
    </row>
    <row r="35" spans="1:9" x14ac:dyDescent="0.25">
      <c r="A35"/>
      <c r="B35"/>
      <c r="C35"/>
      <c r="D35"/>
      <c r="E35"/>
      <c r="F35"/>
      <c r="G35"/>
      <c r="H35"/>
      <c r="I35"/>
    </row>
    <row r="36" spans="1:9" x14ac:dyDescent="0.25">
      <c r="A36"/>
      <c r="B36"/>
      <c r="C36"/>
      <c r="D36"/>
      <c r="E36"/>
      <c r="F36"/>
      <c r="G36"/>
      <c r="H36"/>
      <c r="I36"/>
    </row>
    <row r="37" spans="1:9" x14ac:dyDescent="0.25">
      <c r="A37"/>
      <c r="B37"/>
      <c r="C37"/>
      <c r="D37"/>
      <c r="E37"/>
      <c r="F37"/>
      <c r="G37"/>
      <c r="H37"/>
      <c r="I37"/>
    </row>
    <row r="38" spans="1:9" x14ac:dyDescent="0.25">
      <c r="A38"/>
      <c r="B38"/>
      <c r="C38"/>
      <c r="D38"/>
      <c r="E38"/>
      <c r="F38"/>
      <c r="G38"/>
      <c r="H38"/>
      <c r="I38"/>
    </row>
    <row r="39" spans="1:9" x14ac:dyDescent="0.25">
      <c r="A39"/>
      <c r="B39"/>
      <c r="C39"/>
      <c r="D39"/>
      <c r="E39"/>
      <c r="F39"/>
      <c r="G39"/>
      <c r="H39"/>
      <c r="I39"/>
    </row>
    <row r="40" spans="1:9" x14ac:dyDescent="0.25">
      <c r="A40"/>
      <c r="B40"/>
      <c r="C40"/>
      <c r="D40"/>
      <c r="E40"/>
      <c r="F40"/>
      <c r="G40"/>
      <c r="H40"/>
      <c r="I40"/>
    </row>
    <row r="41" spans="1:9" x14ac:dyDescent="0.25">
      <c r="A41"/>
      <c r="B41"/>
      <c r="C41"/>
      <c r="D41"/>
      <c r="E41"/>
      <c r="F41"/>
      <c r="G41"/>
      <c r="H41"/>
      <c r="I41"/>
    </row>
    <row r="42" spans="1:9" x14ac:dyDescent="0.25">
      <c r="A42"/>
      <c r="B42"/>
      <c r="C42"/>
      <c r="D42"/>
      <c r="E42"/>
      <c r="F42"/>
      <c r="G42"/>
      <c r="H42"/>
      <c r="I42"/>
    </row>
    <row r="43" spans="1:9" x14ac:dyDescent="0.25">
      <c r="A43"/>
      <c r="B43"/>
      <c r="C43"/>
      <c r="D43"/>
      <c r="E43"/>
      <c r="F43"/>
      <c r="G43"/>
      <c r="H43"/>
      <c r="I43"/>
    </row>
    <row r="44" spans="1:9" x14ac:dyDescent="0.25">
      <c r="A44"/>
      <c r="B44"/>
      <c r="C44"/>
      <c r="D44"/>
      <c r="E44"/>
      <c r="F44"/>
      <c r="G44"/>
      <c r="H44"/>
      <c r="I44"/>
    </row>
    <row r="45" spans="1:9" x14ac:dyDescent="0.25">
      <c r="A45"/>
      <c r="B45"/>
      <c r="C45"/>
      <c r="D45"/>
      <c r="E45"/>
      <c r="F45"/>
      <c r="G45"/>
      <c r="H45"/>
      <c r="I45"/>
    </row>
    <row r="46" spans="1:9" x14ac:dyDescent="0.25">
      <c r="A46"/>
      <c r="B46"/>
      <c r="C46"/>
      <c r="D46"/>
      <c r="E46"/>
      <c r="F46"/>
      <c r="G46"/>
      <c r="H46"/>
      <c r="I46"/>
    </row>
    <row r="47" spans="1:9" x14ac:dyDescent="0.25">
      <c r="A47"/>
      <c r="B47"/>
      <c r="C47"/>
      <c r="D47"/>
      <c r="E47"/>
      <c r="F47"/>
      <c r="G47"/>
      <c r="H47"/>
      <c r="I47"/>
    </row>
    <row r="48" spans="1:9" x14ac:dyDescent="0.25">
      <c r="A48"/>
      <c r="B48"/>
      <c r="C48"/>
      <c r="D48"/>
      <c r="E48"/>
      <c r="F48"/>
      <c r="G48"/>
      <c r="H48"/>
      <c r="I48"/>
    </row>
    <row r="49" spans="1:9" x14ac:dyDescent="0.25">
      <c r="A49"/>
      <c r="B49"/>
      <c r="C49"/>
      <c r="D49"/>
      <c r="E49"/>
      <c r="F49"/>
      <c r="G49"/>
      <c r="H49"/>
      <c r="I49"/>
    </row>
    <row r="50" spans="1:9" x14ac:dyDescent="0.25">
      <c r="A50"/>
      <c r="B50"/>
      <c r="C50"/>
      <c r="D50"/>
      <c r="E50"/>
      <c r="F50"/>
      <c r="G50"/>
      <c r="H50"/>
      <c r="I50"/>
    </row>
    <row r="51" spans="1:9" x14ac:dyDescent="0.25">
      <c r="A51"/>
      <c r="B51"/>
      <c r="C51"/>
      <c r="D51"/>
      <c r="E51"/>
      <c r="F51"/>
      <c r="G51"/>
      <c r="H51"/>
      <c r="I51"/>
    </row>
    <row r="52" spans="1:9" x14ac:dyDescent="0.25">
      <c r="A52"/>
      <c r="B52"/>
      <c r="C52"/>
      <c r="D52"/>
      <c r="E52"/>
      <c r="F52"/>
      <c r="G52"/>
      <c r="H52"/>
      <c r="I52"/>
    </row>
    <row r="53" spans="1:9" x14ac:dyDescent="0.25">
      <c r="A53"/>
      <c r="B53"/>
      <c r="C53"/>
      <c r="D53"/>
      <c r="E53"/>
      <c r="F53"/>
      <c r="G53"/>
      <c r="H53"/>
      <c r="I53"/>
    </row>
    <row r="54" spans="1:9" x14ac:dyDescent="0.25">
      <c r="A54"/>
      <c r="B54"/>
      <c r="C54"/>
      <c r="D54"/>
      <c r="E54"/>
      <c r="F54"/>
      <c r="G54"/>
      <c r="H54"/>
      <c r="I54"/>
    </row>
    <row r="55" spans="1:9" x14ac:dyDescent="0.25">
      <c r="A55"/>
      <c r="B55"/>
      <c r="C55"/>
      <c r="D55"/>
      <c r="E55"/>
      <c r="F55"/>
      <c r="G55"/>
      <c r="H55"/>
      <c r="I55"/>
    </row>
    <row r="56" spans="1:9" x14ac:dyDescent="0.25">
      <c r="A56"/>
      <c r="B56"/>
      <c r="C56"/>
      <c r="D56"/>
      <c r="E56"/>
      <c r="F56"/>
      <c r="G56"/>
      <c r="H56"/>
      <c r="I56"/>
    </row>
    <row r="57" spans="1:9" x14ac:dyDescent="0.25">
      <c r="A57"/>
      <c r="B57"/>
      <c r="C57"/>
      <c r="D57"/>
      <c r="E57"/>
      <c r="F57"/>
      <c r="G57"/>
      <c r="H57"/>
      <c r="I57"/>
    </row>
    <row r="58" spans="1:9" x14ac:dyDescent="0.25">
      <c r="A58"/>
      <c r="B58"/>
      <c r="C58"/>
      <c r="D58"/>
      <c r="E58"/>
      <c r="F58"/>
      <c r="G58"/>
      <c r="H58"/>
      <c r="I58"/>
    </row>
    <row r="59" spans="1:9" x14ac:dyDescent="0.25">
      <c r="A59"/>
      <c r="B59"/>
      <c r="C59"/>
      <c r="D59"/>
      <c r="E59"/>
      <c r="F59"/>
      <c r="G59"/>
      <c r="H59"/>
      <c r="I59"/>
    </row>
    <row r="60" spans="1:9" x14ac:dyDescent="0.25">
      <c r="A60"/>
      <c r="B60"/>
      <c r="C60"/>
      <c r="D60"/>
      <c r="E60"/>
      <c r="F60"/>
      <c r="G60"/>
      <c r="H60"/>
      <c r="I60"/>
    </row>
    <row r="61" spans="1:9" x14ac:dyDescent="0.25">
      <c r="A61"/>
      <c r="B61"/>
      <c r="C61"/>
      <c r="D61"/>
      <c r="E61"/>
      <c r="F61"/>
      <c r="G61"/>
      <c r="H61"/>
      <c r="I61"/>
    </row>
    <row r="62" spans="1:9" x14ac:dyDescent="0.25">
      <c r="A62"/>
      <c r="B62"/>
      <c r="C62"/>
      <c r="D62"/>
      <c r="E62"/>
      <c r="F62"/>
      <c r="G62"/>
      <c r="H62"/>
      <c r="I62"/>
    </row>
    <row r="63" spans="1:9" x14ac:dyDescent="0.25">
      <c r="A63"/>
      <c r="B63"/>
      <c r="C63"/>
      <c r="D63"/>
      <c r="E63"/>
      <c r="F63"/>
      <c r="G63"/>
      <c r="H63"/>
      <c r="I63"/>
    </row>
    <row r="64" spans="1:9" x14ac:dyDescent="0.25">
      <c r="A64"/>
      <c r="B64"/>
      <c r="C64"/>
      <c r="D64"/>
      <c r="E64"/>
      <c r="F64"/>
      <c r="G64"/>
      <c r="H64"/>
      <c r="I64"/>
    </row>
    <row r="65" spans="1:9" x14ac:dyDescent="0.25">
      <c r="A65"/>
      <c r="B65"/>
      <c r="C65"/>
      <c r="D65"/>
      <c r="E65"/>
      <c r="F65"/>
      <c r="G65"/>
      <c r="H65"/>
      <c r="I65"/>
    </row>
    <row r="66" spans="1:9" x14ac:dyDescent="0.25">
      <c r="A66"/>
      <c r="B66"/>
      <c r="C66"/>
      <c r="D66"/>
      <c r="E66"/>
      <c r="F66"/>
      <c r="G66"/>
      <c r="H66"/>
      <c r="I66"/>
    </row>
    <row r="67" spans="1:9" x14ac:dyDescent="0.25">
      <c r="A67"/>
      <c r="B67"/>
      <c r="C67"/>
      <c r="D67"/>
      <c r="E67"/>
      <c r="F67"/>
      <c r="G67"/>
      <c r="H67"/>
      <c r="I67"/>
    </row>
    <row r="68" spans="1:9" x14ac:dyDescent="0.25">
      <c r="A68"/>
      <c r="B68"/>
      <c r="C68"/>
      <c r="D68"/>
      <c r="E68"/>
      <c r="F68"/>
      <c r="G68"/>
      <c r="H68"/>
      <c r="I68"/>
    </row>
    <row r="69" spans="1:9" x14ac:dyDescent="0.25">
      <c r="A69"/>
      <c r="B69"/>
      <c r="C69"/>
      <c r="D69"/>
      <c r="E69"/>
      <c r="F69"/>
      <c r="G69"/>
      <c r="H69"/>
      <c r="I69"/>
    </row>
    <row r="70" spans="1:9" x14ac:dyDescent="0.25">
      <c r="A70"/>
      <c r="B70"/>
      <c r="C70"/>
      <c r="D70"/>
      <c r="E70"/>
      <c r="F70"/>
      <c r="G70"/>
      <c r="H70"/>
      <c r="I70"/>
    </row>
    <row r="71" spans="1:9" x14ac:dyDescent="0.25">
      <c r="A71"/>
      <c r="B71"/>
      <c r="C71"/>
      <c r="D71"/>
      <c r="E71"/>
      <c r="F71"/>
      <c r="G71"/>
      <c r="H71"/>
      <c r="I71"/>
    </row>
    <row r="72" spans="1:9" x14ac:dyDescent="0.25">
      <c r="A72"/>
      <c r="B72"/>
      <c r="C72"/>
      <c r="D72"/>
      <c r="E72"/>
      <c r="F72"/>
      <c r="G72"/>
      <c r="H72"/>
      <c r="I72"/>
    </row>
    <row r="73" spans="1:9" x14ac:dyDescent="0.25">
      <c r="A73"/>
      <c r="B73"/>
      <c r="C73"/>
      <c r="D73"/>
      <c r="E73"/>
      <c r="F73"/>
      <c r="G73"/>
      <c r="H73"/>
      <c r="I73"/>
    </row>
    <row r="74" spans="1:9" x14ac:dyDescent="0.25">
      <c r="A74"/>
      <c r="B74"/>
      <c r="C74"/>
      <c r="D74"/>
      <c r="E74"/>
      <c r="F74"/>
      <c r="G74"/>
      <c r="H74"/>
      <c r="I74"/>
    </row>
    <row r="75" spans="1:9" x14ac:dyDescent="0.25">
      <c r="A75"/>
      <c r="B75"/>
      <c r="C75"/>
      <c r="D75"/>
      <c r="E75"/>
      <c r="F75"/>
      <c r="G75"/>
      <c r="H75"/>
      <c r="I75"/>
    </row>
    <row r="76" spans="1:9" x14ac:dyDescent="0.25">
      <c r="A76"/>
      <c r="B76"/>
      <c r="C76"/>
      <c r="D76"/>
      <c r="E76"/>
      <c r="F76"/>
      <c r="G76"/>
      <c r="H76"/>
      <c r="I76"/>
    </row>
    <row r="77" spans="1:9" x14ac:dyDescent="0.25">
      <c r="A77"/>
      <c r="B77"/>
      <c r="C77"/>
      <c r="D77"/>
      <c r="E77"/>
      <c r="F77"/>
      <c r="G77"/>
      <c r="H77"/>
      <c r="I77"/>
    </row>
    <row r="78" spans="1:9" x14ac:dyDescent="0.25">
      <c r="A78"/>
      <c r="B78"/>
      <c r="C78"/>
      <c r="D78"/>
      <c r="E78"/>
      <c r="F78"/>
      <c r="G78"/>
      <c r="H78"/>
      <c r="I78"/>
    </row>
    <row r="79" spans="1:9" x14ac:dyDescent="0.25">
      <c r="A79"/>
      <c r="B79"/>
      <c r="C79"/>
      <c r="D79"/>
      <c r="E79"/>
      <c r="F79"/>
      <c r="G79"/>
      <c r="H79"/>
      <c r="I79"/>
    </row>
    <row r="80" spans="1:9" x14ac:dyDescent="0.25">
      <c r="A80"/>
      <c r="B80"/>
      <c r="C80"/>
      <c r="D80"/>
      <c r="E80"/>
      <c r="F80"/>
      <c r="G80"/>
      <c r="H80"/>
      <c r="I80"/>
    </row>
    <row r="81" spans="1:9" x14ac:dyDescent="0.25">
      <c r="A81"/>
      <c r="B81"/>
      <c r="C81"/>
      <c r="D81"/>
      <c r="E81"/>
      <c r="F81"/>
      <c r="G81"/>
      <c r="H81"/>
      <c r="I81"/>
    </row>
    <row r="82" spans="1:9" x14ac:dyDescent="0.25">
      <c r="A82"/>
      <c r="B82"/>
      <c r="C82"/>
      <c r="D82"/>
      <c r="E82"/>
      <c r="F82"/>
      <c r="G82"/>
      <c r="H82"/>
      <c r="I82"/>
    </row>
    <row r="83" spans="1:9" x14ac:dyDescent="0.25">
      <c r="A83"/>
      <c r="B83"/>
      <c r="C83"/>
      <c r="D83"/>
      <c r="E83"/>
      <c r="F83"/>
      <c r="G83"/>
      <c r="H83"/>
      <c r="I83"/>
    </row>
    <row r="84" spans="1:9" x14ac:dyDescent="0.25">
      <c r="A84"/>
      <c r="B84"/>
      <c r="C84"/>
      <c r="D84"/>
      <c r="E84"/>
      <c r="F84"/>
      <c r="G84"/>
      <c r="H84"/>
      <c r="I84"/>
    </row>
    <row r="85" spans="1:9" x14ac:dyDescent="0.25">
      <c r="A85"/>
      <c r="B85"/>
      <c r="C85"/>
      <c r="D85"/>
      <c r="E85"/>
      <c r="F85"/>
      <c r="G85"/>
      <c r="H85"/>
      <c r="I85"/>
    </row>
    <row r="86" spans="1:9" x14ac:dyDescent="0.25">
      <c r="A86"/>
      <c r="B86"/>
      <c r="C86"/>
      <c r="D86"/>
      <c r="E86"/>
      <c r="F86"/>
      <c r="G86"/>
      <c r="H86"/>
      <c r="I86"/>
    </row>
    <row r="87" spans="1:9" x14ac:dyDescent="0.25">
      <c r="A87"/>
      <c r="B87"/>
      <c r="C87"/>
      <c r="D87"/>
      <c r="E87"/>
      <c r="F87"/>
      <c r="G87"/>
      <c r="H87"/>
      <c r="I87"/>
    </row>
    <row r="88" spans="1:9" x14ac:dyDescent="0.25">
      <c r="A88"/>
      <c r="B88"/>
      <c r="C88"/>
      <c r="D88"/>
      <c r="E88"/>
      <c r="F88"/>
      <c r="G88"/>
      <c r="H88"/>
      <c r="I88"/>
    </row>
    <row r="89" spans="1:9" x14ac:dyDescent="0.25">
      <c r="A89"/>
      <c r="B89"/>
      <c r="C89"/>
      <c r="D89"/>
      <c r="E89"/>
      <c r="F89"/>
      <c r="G89"/>
      <c r="H89"/>
      <c r="I89"/>
    </row>
    <row r="90" spans="1:9" x14ac:dyDescent="0.25">
      <c r="A90"/>
      <c r="B90"/>
      <c r="C90"/>
      <c r="D90"/>
      <c r="E90"/>
      <c r="F90"/>
      <c r="G90"/>
      <c r="H90"/>
      <c r="I90"/>
    </row>
    <row r="91" spans="1:9" x14ac:dyDescent="0.25">
      <c r="A91"/>
      <c r="B91"/>
      <c r="C91"/>
      <c r="D91"/>
      <c r="E91"/>
      <c r="F91"/>
      <c r="G91"/>
      <c r="H91"/>
      <c r="I91"/>
    </row>
    <row r="92" spans="1:9" x14ac:dyDescent="0.25">
      <c r="A92"/>
      <c r="B92"/>
      <c r="C92"/>
      <c r="D92"/>
      <c r="E92"/>
      <c r="F92"/>
      <c r="G92"/>
      <c r="H92"/>
      <c r="I92"/>
    </row>
    <row r="93" spans="1:9" x14ac:dyDescent="0.25">
      <c r="A93"/>
      <c r="B93"/>
      <c r="C93"/>
      <c r="D93"/>
      <c r="E93"/>
      <c r="F93"/>
      <c r="G93"/>
      <c r="H93"/>
      <c r="I93"/>
    </row>
    <row r="94" spans="1:9" x14ac:dyDescent="0.25">
      <c r="A94"/>
      <c r="B94"/>
      <c r="C94"/>
      <c r="D94"/>
      <c r="E94"/>
      <c r="F94"/>
      <c r="G94"/>
      <c r="H94"/>
      <c r="I94"/>
    </row>
    <row r="95" spans="1:9" x14ac:dyDescent="0.25">
      <c r="A95"/>
      <c r="B95"/>
      <c r="C95"/>
      <c r="D95"/>
      <c r="E95"/>
      <c r="F95"/>
      <c r="G95"/>
      <c r="H95"/>
      <c r="I95"/>
    </row>
    <row r="96" spans="1:9" x14ac:dyDescent="0.25">
      <c r="A96"/>
      <c r="B96"/>
      <c r="C96"/>
      <c r="D96"/>
      <c r="E96"/>
      <c r="F96"/>
      <c r="G96"/>
      <c r="H96"/>
      <c r="I96"/>
    </row>
    <row r="97" spans="1:9" x14ac:dyDescent="0.25">
      <c r="A97"/>
      <c r="B97"/>
      <c r="C97"/>
      <c r="D97"/>
      <c r="E97"/>
      <c r="F97"/>
      <c r="G97"/>
      <c r="H97"/>
      <c r="I97"/>
    </row>
    <row r="98" spans="1:9" x14ac:dyDescent="0.25">
      <c r="A98"/>
      <c r="B98"/>
      <c r="C98"/>
      <c r="D98"/>
      <c r="E98"/>
      <c r="F98"/>
      <c r="G98"/>
      <c r="H98"/>
      <c r="I98"/>
    </row>
    <row r="99" spans="1:9" x14ac:dyDescent="0.25">
      <c r="A99"/>
      <c r="B99"/>
      <c r="C99"/>
      <c r="D99"/>
      <c r="E99"/>
      <c r="F99"/>
      <c r="G99"/>
      <c r="H99"/>
      <c r="I9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5"/>
  <sheetViews>
    <sheetView workbookViewId="0">
      <selection activeCell="B4" sqref="B4:I14"/>
    </sheetView>
  </sheetViews>
  <sheetFormatPr defaultRowHeight="15" x14ac:dyDescent="0.25"/>
  <cols>
    <col min="1" max="1" width="13.140625" bestFit="1" customWidth="1"/>
    <col min="2" max="2" width="16.7109375" bestFit="1" customWidth="1"/>
    <col min="3" max="3" width="16.5703125" bestFit="1" customWidth="1"/>
    <col min="4" max="4" width="16.7109375" bestFit="1" customWidth="1"/>
    <col min="5" max="5" width="16.5703125" bestFit="1" customWidth="1"/>
    <col min="6" max="6" width="19.7109375" bestFit="1" customWidth="1"/>
    <col min="7" max="7" width="19.5703125" bestFit="1" customWidth="1"/>
    <col min="8" max="8" width="19.7109375" bestFit="1" customWidth="1"/>
    <col min="9" max="9" width="19.5703125" bestFit="1" customWidth="1"/>
    <col min="10" max="10" width="17.7109375" bestFit="1" customWidth="1"/>
    <col min="11" max="11" width="17.85546875" bestFit="1" customWidth="1"/>
  </cols>
  <sheetData>
    <row r="3" spans="1:9" x14ac:dyDescent="0.25">
      <c r="A3" s="54" t="s">
        <v>201</v>
      </c>
      <c r="B3" s="80" t="s">
        <v>415</v>
      </c>
      <c r="C3" s="80" t="s">
        <v>414</v>
      </c>
      <c r="D3" s="80" t="s">
        <v>417</v>
      </c>
      <c r="E3" s="80" t="s">
        <v>416</v>
      </c>
      <c r="F3" s="80" t="s">
        <v>419</v>
      </c>
      <c r="G3" s="80" t="s">
        <v>418</v>
      </c>
      <c r="H3" s="80" t="s">
        <v>421</v>
      </c>
      <c r="I3" s="80" t="s">
        <v>420</v>
      </c>
    </row>
    <row r="4" spans="1:9" x14ac:dyDescent="0.25">
      <c r="A4" s="65">
        <v>2265008005</v>
      </c>
      <c r="B4" s="2">
        <v>115.56063628467344</v>
      </c>
      <c r="C4" s="2">
        <v>60.692723777720147</v>
      </c>
      <c r="D4" s="2">
        <v>54.449108357096385</v>
      </c>
      <c r="E4" s="2">
        <v>22.135473933324974</v>
      </c>
      <c r="F4" s="2">
        <v>0.30045942508120937</v>
      </c>
      <c r="G4" s="2">
        <v>0.15780157284720325</v>
      </c>
      <c r="H4" s="2">
        <v>0.14156945105921998</v>
      </c>
      <c r="I4" s="2">
        <v>5.7552722860703724E-2</v>
      </c>
    </row>
    <row r="5" spans="1:9" x14ac:dyDescent="0.25">
      <c r="A5" s="65">
        <v>2267008005</v>
      </c>
      <c r="B5" s="2">
        <v>6.5062975332154211</v>
      </c>
      <c r="C5" s="2">
        <v>1.9111983358191744</v>
      </c>
      <c r="D5" s="2">
        <v>6.5011156573514413</v>
      </c>
      <c r="E5" s="2">
        <v>1.9096761809412115</v>
      </c>
      <c r="F5" s="2">
        <v>1.749004713229254E-2</v>
      </c>
      <c r="G5" s="2">
        <v>5.1376299349957305E-3</v>
      </c>
      <c r="H5" s="2">
        <v>1.7476117358464643E-2</v>
      </c>
      <c r="I5" s="2">
        <v>5.1335381208076599E-3</v>
      </c>
    </row>
    <row r="6" spans="1:9" x14ac:dyDescent="0.25">
      <c r="A6" s="65">
        <v>2268008005</v>
      </c>
      <c r="B6" s="2">
        <v>5.1451469251765376</v>
      </c>
      <c r="C6" s="2">
        <v>1.5113648254972789</v>
      </c>
      <c r="D6" s="2">
        <v>5.1410491241565115</v>
      </c>
      <c r="E6" s="2">
        <v>1.5101611140360474</v>
      </c>
      <c r="F6" s="2">
        <v>1.3831040121436784E-2</v>
      </c>
      <c r="G6" s="2">
        <v>4.0628086706899881E-3</v>
      </c>
      <c r="H6" s="2">
        <v>1.3820024527296934E-2</v>
      </c>
      <c r="I6" s="2">
        <v>4.0595728871920559E-3</v>
      </c>
    </row>
    <row r="7" spans="1:9" x14ac:dyDescent="0.25">
      <c r="A7" s="65">
        <v>2270008005</v>
      </c>
      <c r="B7" s="2">
        <v>135.28718366686317</v>
      </c>
      <c r="C7" s="2">
        <v>15.274008393817933</v>
      </c>
      <c r="D7" s="2">
        <v>22.489469996854275</v>
      </c>
      <c r="E7" s="2">
        <v>12.175991344309269</v>
      </c>
      <c r="F7" s="2">
        <v>0.35175518165579711</v>
      </c>
      <c r="G7" s="2">
        <v>3.9714780006850886E-2</v>
      </c>
      <c r="H7" s="2">
        <v>5.8481119340750801E-2</v>
      </c>
      <c r="I7" s="2">
        <v>3.1659933799977051E-2</v>
      </c>
    </row>
    <row r="8" spans="1:9" x14ac:dyDescent="0.25">
      <c r="A8" s="65">
        <v>2275001000</v>
      </c>
      <c r="B8" s="2">
        <v>8.5438499999999903E-2</v>
      </c>
      <c r="C8" s="2">
        <v>0.76737999999999795</v>
      </c>
      <c r="D8" s="2">
        <v>8.5438499999999903E-2</v>
      </c>
      <c r="E8" s="2">
        <v>0.76737999999999795</v>
      </c>
      <c r="F8" s="2">
        <v>2.2967338709668227E-4</v>
      </c>
      <c r="G8" s="2">
        <v>2.0628494623647626E-3</v>
      </c>
      <c r="H8" s="2">
        <v>2.2967338709668227E-4</v>
      </c>
      <c r="I8" s="2">
        <v>2.0628494623647626E-3</v>
      </c>
    </row>
    <row r="9" spans="1:9" x14ac:dyDescent="0.25">
      <c r="A9" s="65">
        <v>2275020000</v>
      </c>
      <c r="B9" s="2">
        <v>4624.9352802845287</v>
      </c>
      <c r="C9" s="2">
        <v>593.1834737819654</v>
      </c>
      <c r="D9" s="2">
        <v>6048.9931765240935</v>
      </c>
      <c r="E9" s="2">
        <v>826.06743995414513</v>
      </c>
      <c r="F9" s="2">
        <v>12.024857895523601</v>
      </c>
      <c r="G9" s="2">
        <v>1.5422855626885261</v>
      </c>
      <c r="H9" s="2">
        <v>15.727408404906193</v>
      </c>
      <c r="I9" s="2">
        <v>2.1477838679418779</v>
      </c>
    </row>
    <row r="10" spans="1:9" x14ac:dyDescent="0.25">
      <c r="A10" s="65">
        <v>2275050011</v>
      </c>
      <c r="B10" s="2">
        <v>5.6935214781193615</v>
      </c>
      <c r="C10" s="2">
        <v>13.325475235947152</v>
      </c>
      <c r="D10" s="2">
        <v>5.7678212135079105</v>
      </c>
      <c r="E10" s="2">
        <v>14.286123297828619</v>
      </c>
      <c r="F10" s="2">
        <v>1.529710074762659E-2</v>
      </c>
      <c r="G10" s="2">
        <v>3.5807767838553474E-2</v>
      </c>
      <c r="H10" s="2">
        <v>1.5503132294369937E-2</v>
      </c>
      <c r="I10" s="2">
        <v>3.8317148650062659E-2</v>
      </c>
    </row>
    <row r="11" spans="1:9" x14ac:dyDescent="0.25">
      <c r="A11" s="65">
        <v>2275050012</v>
      </c>
      <c r="B11" s="2">
        <v>10.73720440799752</v>
      </c>
      <c r="C11" s="2">
        <v>32.057270702141345</v>
      </c>
      <c r="D11" s="2">
        <v>13.531316895313143</v>
      </c>
      <c r="E11" s="2">
        <v>49.026993460267128</v>
      </c>
      <c r="F11" s="2">
        <v>2.8705801096757935E-2</v>
      </c>
      <c r="G11" s="2">
        <v>8.5027723392832641E-2</v>
      </c>
      <c r="H11" s="2">
        <v>3.5978438965885845E-2</v>
      </c>
      <c r="I11" s="2">
        <v>0.12916590715123508</v>
      </c>
    </row>
    <row r="12" spans="1:9" x14ac:dyDescent="0.25">
      <c r="A12" s="65">
        <v>2275060011</v>
      </c>
      <c r="B12" s="2">
        <v>0.84777700676361023</v>
      </c>
      <c r="C12" s="2">
        <v>0.4127956274602636</v>
      </c>
      <c r="D12" s="2">
        <v>3.9377901198850158</v>
      </c>
      <c r="E12" s="2">
        <v>1.1199359767331756</v>
      </c>
      <c r="F12" s="2">
        <v>2.2531828082041311E-3</v>
      </c>
      <c r="G12" s="2">
        <v>1.125850260416128E-3</v>
      </c>
      <c r="H12" s="2">
        <v>1.0314735974180689E-2</v>
      </c>
      <c r="I12" s="2">
        <v>2.9939682948873442E-3</v>
      </c>
    </row>
    <row r="13" spans="1:9" x14ac:dyDescent="0.25">
      <c r="A13" s="65">
        <v>2275060012</v>
      </c>
      <c r="B13" s="2">
        <v>6.8022759866418658</v>
      </c>
      <c r="C13" s="2">
        <v>16.037572126810606</v>
      </c>
      <c r="D13" s="2">
        <v>10.111901300727085</v>
      </c>
      <c r="E13" s="2">
        <v>14.238975778143201</v>
      </c>
      <c r="F13" s="2">
        <v>1.8550230173134015E-2</v>
      </c>
      <c r="G13" s="2">
        <v>4.2814929657864376E-2</v>
      </c>
      <c r="H13" s="2">
        <v>2.7641036673856454E-2</v>
      </c>
      <c r="I13" s="2">
        <v>3.8766517052944191E-2</v>
      </c>
    </row>
    <row r="14" spans="1:9" x14ac:dyDescent="0.25">
      <c r="A14" s="65">
        <v>2275070000</v>
      </c>
      <c r="B14" s="2">
        <v>132.27651149375023</v>
      </c>
      <c r="C14" s="2">
        <v>15.128266675129639</v>
      </c>
      <c r="D14" s="2">
        <v>207.5635094934961</v>
      </c>
      <c r="E14" s="2">
        <v>16.962266462738889</v>
      </c>
      <c r="F14" s="2">
        <v>0.34391943431705202</v>
      </c>
      <c r="G14" s="2">
        <v>3.9333546917013677E-2</v>
      </c>
      <c r="H14" s="2">
        <v>0.5396656287146403</v>
      </c>
      <c r="I14" s="2">
        <v>4.4101946322139068E-2</v>
      </c>
    </row>
    <row r="15" spans="1:9" x14ac:dyDescent="0.25">
      <c r="A15" s="65" t="s">
        <v>195</v>
      </c>
      <c r="B15" s="2">
        <v>5043.8772735677303</v>
      </c>
      <c r="C15" s="2">
        <v>750.30152948230887</v>
      </c>
      <c r="D15" s="2">
        <v>6378.5716971824822</v>
      </c>
      <c r="E15" s="2">
        <v>960.20041750246753</v>
      </c>
      <c r="F15" s="2">
        <v>13.117349012044206</v>
      </c>
      <c r="G15" s="2">
        <v>1.9551750216773112</v>
      </c>
      <c r="H15" s="2">
        <v>16.588087763201955</v>
      </c>
      <c r="I15" s="2">
        <v>2.5015979725441917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1"/>
  <sheetViews>
    <sheetView zoomScaleNormal="100" workbookViewId="0">
      <pane xSplit="3" ySplit="2" topLeftCell="H3" activePane="bottomRight" state="frozen"/>
      <selection pane="topRight" activeCell="D1" sqref="D1"/>
      <selection pane="bottomLeft" activeCell="A3" sqref="A3"/>
      <selection pane="bottomRight" activeCell="V19" activeCellId="2" sqref="V10:AA10 V13:AA13 V19:AA19"/>
    </sheetView>
  </sheetViews>
  <sheetFormatPr defaultRowHeight="15" x14ac:dyDescent="0.25"/>
  <cols>
    <col min="1" max="1" width="6" bestFit="1" customWidth="1"/>
    <col min="2" max="2" width="9.5703125" bestFit="1" customWidth="1"/>
    <col min="3" max="3" width="11" bestFit="1" customWidth="1"/>
    <col min="4" max="4" width="8.5703125" bestFit="1" customWidth="1"/>
    <col min="5" max="5" width="7.5703125" bestFit="1" customWidth="1"/>
    <col min="6" max="6" width="8.5703125" bestFit="1" customWidth="1"/>
    <col min="7" max="7" width="17.28515625" bestFit="1" customWidth="1"/>
    <col min="8" max="8" width="14.140625" bestFit="1" customWidth="1"/>
    <col min="9" max="10" width="8.5703125" style="76" bestFit="1" customWidth="1"/>
    <col min="11" max="11" width="9.85546875" style="76" bestFit="1" customWidth="1"/>
    <col min="12" max="12" width="10" style="76" bestFit="1" customWidth="1"/>
    <col min="13" max="14" width="8.5703125" style="76" bestFit="1" customWidth="1"/>
    <col min="15" max="15" width="9.85546875" style="76" bestFit="1" customWidth="1"/>
    <col min="16" max="16" width="10" style="76" bestFit="1" customWidth="1"/>
    <col min="17" max="18" width="10.28515625" style="76" customWidth="1"/>
    <col min="22" max="22" width="9.140625" style="76"/>
    <col min="23" max="23" width="12.7109375" style="76" bestFit="1" customWidth="1"/>
    <col min="24" max="24" width="12.85546875" style="76" bestFit="1" customWidth="1"/>
    <col min="25" max="27" width="9.140625" style="76"/>
  </cols>
  <sheetData>
    <row r="1" spans="1:27" x14ac:dyDescent="0.25">
      <c r="D1" t="s">
        <v>400</v>
      </c>
      <c r="I1" s="76">
        <v>2014</v>
      </c>
      <c r="M1" s="76">
        <v>2030</v>
      </c>
      <c r="Q1" s="76" t="s">
        <v>399</v>
      </c>
      <c r="S1">
        <v>2011</v>
      </c>
      <c r="V1" s="76">
        <v>2014</v>
      </c>
      <c r="Y1" s="76">
        <v>2030</v>
      </c>
    </row>
    <row r="2" spans="1:27" x14ac:dyDescent="0.25">
      <c r="A2" s="1" t="s">
        <v>93</v>
      </c>
      <c r="B2" s="1" t="s">
        <v>94</v>
      </c>
      <c r="C2" s="1" t="s">
        <v>36</v>
      </c>
      <c r="D2" s="1" t="s">
        <v>46</v>
      </c>
      <c r="E2" s="1" t="s">
        <v>51</v>
      </c>
      <c r="F2" s="1" t="s">
        <v>47</v>
      </c>
      <c r="G2" s="51" t="s">
        <v>181</v>
      </c>
      <c r="H2" s="51" t="s">
        <v>182</v>
      </c>
      <c r="I2" s="52" t="s">
        <v>225</v>
      </c>
      <c r="J2" s="3" t="s">
        <v>235</v>
      </c>
      <c r="K2" s="3" t="s">
        <v>231</v>
      </c>
      <c r="L2" s="3" t="s">
        <v>232</v>
      </c>
      <c r="M2" s="52" t="s">
        <v>226</v>
      </c>
      <c r="N2" s="3" t="s">
        <v>236</v>
      </c>
      <c r="O2" s="3" t="s">
        <v>233</v>
      </c>
      <c r="P2" s="3" t="s">
        <v>234</v>
      </c>
      <c r="Q2" s="59" t="s">
        <v>199</v>
      </c>
      <c r="R2" s="60" t="s">
        <v>198</v>
      </c>
      <c r="S2" s="58" t="s">
        <v>46</v>
      </c>
      <c r="T2" s="58" t="s">
        <v>408</v>
      </c>
      <c r="U2" s="58" t="s">
        <v>409</v>
      </c>
      <c r="V2" s="61" t="s">
        <v>46</v>
      </c>
      <c r="W2" s="61" t="s">
        <v>410</v>
      </c>
      <c r="X2" s="61" t="s">
        <v>411</v>
      </c>
      <c r="Y2" s="62" t="s">
        <v>46</v>
      </c>
      <c r="Z2" s="62" t="s">
        <v>412</v>
      </c>
      <c r="AA2" s="62" t="s">
        <v>413</v>
      </c>
    </row>
    <row r="3" spans="1:27" x14ac:dyDescent="0.25">
      <c r="A3" s="76">
        <v>13015</v>
      </c>
      <c r="B3" s="1" t="s">
        <v>55</v>
      </c>
      <c r="C3" s="76">
        <v>2275001000</v>
      </c>
      <c r="D3" s="76">
        <v>3.5162499999999901</v>
      </c>
      <c r="E3" s="76">
        <v>0.17738799999999899</v>
      </c>
      <c r="F3" s="76">
        <v>1.975E-2</v>
      </c>
      <c r="G3" t="str">
        <f t="shared" ref="G3:G60" si="0">A3&amp;"_"&amp;C3</f>
        <v>13015_2275001000</v>
      </c>
      <c r="H3" t="str">
        <f t="shared" ref="H3:H60" si="1">13&amp;"_"&amp;C3</f>
        <v>13_2275001000</v>
      </c>
      <c r="I3" s="55">
        <f>IF(ISNA(VLOOKUP($G3,'SEMAP Nonroad Growth Factors'!$A$3:$W$121,'SEMAP Nonroad Growth Factors'!W$1,FALSE)),VLOOKUP($H3,'SEMAP Nonroad Growth Factors'!$A$3:$W$121,'SEMAP Nonroad Growth Factors'!W$1,FALSE),VLOOKUP($G3,'SEMAP Nonroad Growth Factors'!$A$3:$W$121,'SEMAP Nonroad Growth Factors'!W$1,FALSE))</f>
        <v>1</v>
      </c>
      <c r="J3" s="55">
        <f t="shared" ref="J3:J61" si="2">I3*$D3</f>
        <v>3.5162499999999901</v>
      </c>
      <c r="K3" s="55">
        <f t="shared" ref="K3:K61" si="3">I3*$E3</f>
        <v>0.17738799999999899</v>
      </c>
      <c r="L3" s="55">
        <f t="shared" ref="L3:L61" si="4">I3*$F3</f>
        <v>1.975E-2</v>
      </c>
      <c r="M3" s="55">
        <f>IF(ISNA(VLOOKUP($G3,'SEMAP Nonroad Growth Factors'!$A$3:$X$121,'SEMAP Nonroad Growth Factors'!X$1,FALSE)),VLOOKUP($H3,'SEMAP Nonroad Growth Factors'!$A$3:$X$121,'SEMAP Nonroad Growth Factors'!X$1,FALSE),VLOOKUP($G3,'SEMAP Nonroad Growth Factors'!$A$3:$X$121,'SEMAP Nonroad Growth Factors'!X$1,FALSE))</f>
        <v>1</v>
      </c>
      <c r="N3" s="55">
        <f t="shared" ref="N3:N61" si="5">M3*$D3</f>
        <v>3.5162499999999901</v>
      </c>
      <c r="O3" s="55">
        <f t="shared" ref="O3:O61" si="6">M3*$E3</f>
        <v>0.17738799999999899</v>
      </c>
      <c r="P3" s="55">
        <f t="shared" ref="P3:P61" si="7">M3*$F3</f>
        <v>1.975E-2</v>
      </c>
      <c r="Q3" s="76" t="str">
        <f>VLOOKUP($G3,OSDFactor!$I$2:$Q$156,7,FALSE)</f>
        <v>"7"</v>
      </c>
      <c r="R3" s="76">
        <f>VLOOKUP($G3,OSDFactor!$I$2:$Q$156,9,FALSE)</f>
        <v>2.68817204300968E-3</v>
      </c>
      <c r="S3" s="63">
        <f t="shared" ref="S3:S60" si="8">D3*$R3</f>
        <v>9.4522849462327606E-3</v>
      </c>
      <c r="T3" s="63">
        <f t="shared" ref="T3:T60" si="9">E3*$R3</f>
        <v>4.7684946236539841E-4</v>
      </c>
      <c r="U3" s="63">
        <f t="shared" ref="U3:U60" si="10">F3*$R3</f>
        <v>5.309139784944118E-5</v>
      </c>
      <c r="V3" s="63">
        <f t="shared" ref="V3:V28" si="11">J3*$R3</f>
        <v>9.4522849462327606E-3</v>
      </c>
      <c r="W3" s="63">
        <f t="shared" ref="W3:W28" si="12">K3*$R3</f>
        <v>4.7684946236539841E-4</v>
      </c>
      <c r="X3" s="63">
        <f t="shared" ref="X3:X28" si="13">L3*$R3</f>
        <v>5.309139784944118E-5</v>
      </c>
      <c r="Y3" s="63">
        <f t="shared" ref="Y3:Y28" si="14">N3*$R3</f>
        <v>9.4522849462327606E-3</v>
      </c>
      <c r="Z3" s="63">
        <f t="shared" ref="Z3:Z28" si="15">O3*$R3</f>
        <v>4.7684946236539841E-4</v>
      </c>
      <c r="AA3" s="63">
        <f t="shared" ref="AA3:AA28" si="16">P3*$R3</f>
        <v>5.309139784944118E-5</v>
      </c>
    </row>
    <row r="4" spans="1:27" x14ac:dyDescent="0.25">
      <c r="A4" s="76">
        <v>13015</v>
      </c>
      <c r="B4" s="1" t="s">
        <v>55</v>
      </c>
      <c r="C4" s="76">
        <v>2275050011</v>
      </c>
      <c r="D4" s="76">
        <v>98.508426999999998</v>
      </c>
      <c r="E4" s="76">
        <v>1.2338026369999999</v>
      </c>
      <c r="F4" s="76">
        <v>0.53296568</v>
      </c>
      <c r="G4" t="str">
        <f t="shared" si="0"/>
        <v>13015_2275050011</v>
      </c>
      <c r="H4" t="str">
        <f t="shared" si="1"/>
        <v>13_2275050011</v>
      </c>
      <c r="I4" s="55">
        <f>IF(ISNA(VLOOKUP($G4,'SEMAP Nonroad Growth Factors'!$A$3:$W$121,'SEMAP Nonroad Growth Factors'!W$1,FALSE)),VLOOKUP($H4,'SEMAP Nonroad Growth Factors'!$A$3:$W$121,'SEMAP Nonroad Growth Factors'!W$1,FALSE),VLOOKUP($G4,'SEMAP Nonroad Growth Factors'!$A$3:$W$121,'SEMAP Nonroad Growth Factors'!W$1,FALSE))</f>
        <v>1.0109381878811154</v>
      </c>
      <c r="J4" s="55">
        <f t="shared" si="2"/>
        <v>99.585930682399137</v>
      </c>
      <c r="K4" s="55">
        <f t="shared" si="3"/>
        <v>1.2472982020517216</v>
      </c>
      <c r="L4" s="55">
        <f t="shared" si="4"/>
        <v>0.53879535874202644</v>
      </c>
      <c r="M4" s="55">
        <f>IF(ISNA(VLOOKUP($G4,'SEMAP Nonroad Growth Factors'!$A$3:$X$121,'SEMAP Nonroad Growth Factors'!X$1,FALSE)),VLOOKUP($H4,'SEMAP Nonroad Growth Factors'!$A$3:$X$121,'SEMAP Nonroad Growth Factors'!X$1,FALSE),VLOOKUP($G4,'SEMAP Nonroad Growth Factors'!$A$3:$X$121,'SEMAP Nonroad Growth Factors'!X$1,FALSE))</f>
        <v>1.0211176575277026</v>
      </c>
      <c r="N4" s="55">
        <f t="shared" si="5"/>
        <v>100.58869422497868</v>
      </c>
      <c r="O4" s="55">
        <f t="shared" si="6"/>
        <v>1.2598576585449421</v>
      </c>
      <c r="P4" s="55">
        <f t="shared" si="7"/>
        <v>0.54422066670425906</v>
      </c>
      <c r="Q4" s="76" t="str">
        <f>VLOOKUP($G4,OSDFactor!$I$2:$Q$156,7,FALSE)</f>
        <v>"7"</v>
      </c>
      <c r="R4" s="76">
        <f>VLOOKUP($G4,OSDFactor!$I$2:$Q$156,9,FALSE)</f>
        <v>2.68817204300968E-3</v>
      </c>
      <c r="S4" s="63">
        <f t="shared" si="8"/>
        <v>0.2648075994622599</v>
      </c>
      <c r="T4" s="63">
        <f t="shared" si="9"/>
        <v>3.3166737553750204E-3</v>
      </c>
      <c r="U4" s="63">
        <f t="shared" si="10"/>
        <v>1.4327034408596433E-3</v>
      </c>
      <c r="V4" s="63">
        <f t="shared" si="11"/>
        <v>0.26770411473752526</v>
      </c>
      <c r="W4" s="63">
        <f t="shared" si="12"/>
        <v>3.352952156051677E-3</v>
      </c>
      <c r="X4" s="63">
        <f t="shared" si="13"/>
        <v>1.4483746202736867E-3</v>
      </c>
      <c r="Y4" s="63">
        <f t="shared" si="14"/>
        <v>0.27039971565843696</v>
      </c>
      <c r="Z4" s="63">
        <f t="shared" si="15"/>
        <v>3.3867141358721489E-3</v>
      </c>
      <c r="AA4" s="63">
        <f t="shared" si="16"/>
        <v>1.4629587814624782E-3</v>
      </c>
    </row>
    <row r="5" spans="1:27" x14ac:dyDescent="0.25">
      <c r="A5" s="76">
        <v>13015</v>
      </c>
      <c r="B5" s="1" t="s">
        <v>55</v>
      </c>
      <c r="C5" s="76">
        <v>2275050012</v>
      </c>
      <c r="D5" s="76">
        <v>30.092099999999899</v>
      </c>
      <c r="E5" s="76">
        <v>2.1664599999999901</v>
      </c>
      <c r="F5" s="76">
        <v>1.01724999999999</v>
      </c>
      <c r="G5" t="str">
        <f t="shared" si="0"/>
        <v>13015_2275050012</v>
      </c>
      <c r="H5" t="str">
        <f t="shared" si="1"/>
        <v>13_2275050012</v>
      </c>
      <c r="I5" s="55">
        <f>IF(ISNA(VLOOKUP($G5,'SEMAP Nonroad Growth Factors'!$A$3:$W$121,'SEMAP Nonroad Growth Factors'!W$1,FALSE)),VLOOKUP($H5,'SEMAP Nonroad Growth Factors'!$A$3:$W$121,'SEMAP Nonroad Growth Factors'!W$1,FALSE),VLOOKUP($G5,'SEMAP Nonroad Growth Factors'!$A$3:$W$121,'SEMAP Nonroad Growth Factors'!W$1,FALSE))</f>
        <v>1.0109381878811154</v>
      </c>
      <c r="J5" s="55">
        <f t="shared" si="2"/>
        <v>30.421253043537213</v>
      </c>
      <c r="K5" s="55">
        <f t="shared" si="3"/>
        <v>2.1901571465169112</v>
      </c>
      <c r="L5" s="55">
        <f t="shared" si="4"/>
        <v>1.0283768716220545</v>
      </c>
      <c r="M5" s="55">
        <f>IF(ISNA(VLOOKUP($G5,'SEMAP Nonroad Growth Factors'!$A$3:$X$121,'SEMAP Nonroad Growth Factors'!X$1,FALSE)),VLOOKUP($H5,'SEMAP Nonroad Growth Factors'!$A$3:$X$121,'SEMAP Nonroad Growth Factors'!X$1,FALSE),VLOOKUP($G5,'SEMAP Nonroad Growth Factors'!$A$3:$X$121,'SEMAP Nonroad Growth Factors'!X$1,FALSE))</f>
        <v>1.0211176575277026</v>
      </c>
      <c r="N5" s="55">
        <f t="shared" si="5"/>
        <v>30.727574662089275</v>
      </c>
      <c r="O5" s="55">
        <f t="shared" si="6"/>
        <v>2.2122105603274562</v>
      </c>
      <c r="P5" s="55">
        <f t="shared" si="7"/>
        <v>1.0387319371200452</v>
      </c>
      <c r="Q5" s="76" t="str">
        <f>VLOOKUP($G5,OSDFactor!$I$2:$Q$156,7,FALSE)</f>
        <v>"7"</v>
      </c>
      <c r="R5" s="76">
        <f>VLOOKUP($G5,OSDFactor!$I$2:$Q$156,9,FALSE)</f>
        <v>2.68817204300968E-3</v>
      </c>
      <c r="S5" s="63">
        <f t="shared" si="8"/>
        <v>8.0892741935451318E-2</v>
      </c>
      <c r="T5" s="63">
        <f t="shared" si="9"/>
        <v>5.8238172042987249E-3</v>
      </c>
      <c r="U5" s="63">
        <f t="shared" si="10"/>
        <v>2.7345430107515701E-3</v>
      </c>
      <c r="V5" s="63">
        <f t="shared" si="11"/>
        <v>8.1777561944959873E-2</v>
      </c>
      <c r="W5" s="63">
        <f t="shared" si="12"/>
        <v>5.8875192110646162E-3</v>
      </c>
      <c r="X5" s="63">
        <f t="shared" si="13"/>
        <v>2.7644539559721617E-3</v>
      </c>
      <c r="Y5" s="63">
        <f t="shared" si="14"/>
        <v>8.2601007156121009E-2</v>
      </c>
      <c r="Z5" s="63">
        <f t="shared" si="15"/>
        <v>5.9468025815230469E-3</v>
      </c>
      <c r="AA5" s="63">
        <f t="shared" si="16"/>
        <v>2.7922901535473942E-3</v>
      </c>
    </row>
    <row r="6" spans="1:27" x14ac:dyDescent="0.25">
      <c r="A6" s="76">
        <v>13015</v>
      </c>
      <c r="B6" s="1" t="s">
        <v>55</v>
      </c>
      <c r="C6" s="76">
        <v>2275060011</v>
      </c>
      <c r="D6" s="76">
        <v>7.6759700000000004</v>
      </c>
      <c r="E6" s="76">
        <v>4.6301000000000002E-2</v>
      </c>
      <c r="F6" s="76">
        <v>4.3114199999999901E-2</v>
      </c>
      <c r="G6" t="str">
        <f t="shared" si="0"/>
        <v>13015_2275060011</v>
      </c>
      <c r="H6" t="str">
        <f t="shared" si="1"/>
        <v>13_2275060011</v>
      </c>
      <c r="I6" s="55">
        <f>IF(ISNA(VLOOKUP($G6,'SEMAP Nonroad Growth Factors'!$A$3:$W$121,'SEMAP Nonroad Growth Factors'!W$1,FALSE)),VLOOKUP($H6,'SEMAP Nonroad Growth Factors'!$A$3:$W$121,'SEMAP Nonroad Growth Factors'!W$1,FALSE),VLOOKUP($G6,'SEMAP Nonroad Growth Factors'!$A$3:$W$121,'SEMAP Nonroad Growth Factors'!W$1,FALSE))</f>
        <v>1.2482245519107202</v>
      </c>
      <c r="J6" s="55">
        <f t="shared" si="2"/>
        <v>9.5813342137301323</v>
      </c>
      <c r="K6" s="55">
        <f t="shared" si="3"/>
        <v>5.7794044978018259E-2</v>
      </c>
      <c r="L6" s="55">
        <f t="shared" si="4"/>
        <v>5.3816202975989054E-2</v>
      </c>
      <c r="M6" s="55">
        <f>IF(ISNA(VLOOKUP($G6,'SEMAP Nonroad Growth Factors'!$A$3:$X$121,'SEMAP Nonroad Growth Factors'!X$1,FALSE)),VLOOKUP($H6,'SEMAP Nonroad Growth Factors'!$A$3:$X$121,'SEMAP Nonroad Growth Factors'!X$1,FALSE),VLOOKUP($G6,'SEMAP Nonroad Growth Factors'!$A$3:$X$121,'SEMAP Nonroad Growth Factors'!X$1,FALSE))</f>
        <v>1.9497801826175178</v>
      </c>
      <c r="N6" s="55">
        <f t="shared" si="5"/>
        <v>14.966454188366589</v>
      </c>
      <c r="O6" s="55">
        <f t="shared" si="6"/>
        <v>9.0276772235373698E-2</v>
      </c>
      <c r="P6" s="55">
        <f t="shared" si="7"/>
        <v>8.4063212749407992E-2</v>
      </c>
      <c r="Q6" s="76" t="str">
        <f>VLOOKUP($G6,OSDFactor!$I$2:$Q$156,7,FALSE)</f>
        <v>"7"</v>
      </c>
      <c r="R6" s="76">
        <f>VLOOKUP($G6,OSDFactor!$I$2:$Q$156,9,FALSE)</f>
        <v>2.8008499130774199E-3</v>
      </c>
      <c r="S6" s="63">
        <f t="shared" si="8"/>
        <v>2.1499239907284882E-2</v>
      </c>
      <c r="T6" s="63">
        <f t="shared" si="9"/>
        <v>1.2968215182539763E-4</v>
      </c>
      <c r="U6" s="63">
        <f t="shared" si="10"/>
        <v>1.2075640332240222E-4</v>
      </c>
      <c r="V6" s="63">
        <f t="shared" si="11"/>
        <v>2.6835879099691751E-2</v>
      </c>
      <c r="W6" s="63">
        <f t="shared" si="12"/>
        <v>1.6187244585307494E-4</v>
      </c>
      <c r="X6" s="63">
        <f t="shared" si="13"/>
        <v>1.5073110742745572E-4</v>
      </c>
      <c r="Y6" s="63">
        <f t="shared" si="14"/>
        <v>4.1918791912563744E-2</v>
      </c>
      <c r="Z6" s="63">
        <f t="shared" si="15"/>
        <v>2.5285168966835645E-4</v>
      </c>
      <c r="AA6" s="63">
        <f t="shared" si="16"/>
        <v>2.3544844212218804E-4</v>
      </c>
    </row>
    <row r="7" spans="1:27" x14ac:dyDescent="0.25">
      <c r="A7" s="76">
        <v>13015</v>
      </c>
      <c r="B7" s="1" t="s">
        <v>55</v>
      </c>
      <c r="C7" s="76">
        <v>2275060012</v>
      </c>
      <c r="D7" s="76">
        <v>3.5284900000000001</v>
      </c>
      <c r="E7" s="76">
        <v>0.98287500000000005</v>
      </c>
      <c r="F7" s="76">
        <v>0.75762399999999896</v>
      </c>
      <c r="G7" t="str">
        <f t="shared" si="0"/>
        <v>13015_2275060012</v>
      </c>
      <c r="H7" t="str">
        <f t="shared" si="1"/>
        <v>13_2275060012</v>
      </c>
      <c r="I7" s="55">
        <f>IF(ISNA(VLOOKUP($G7,'SEMAP Nonroad Growth Factors'!$A$3:$W$121,'SEMAP Nonroad Growth Factors'!W$1,FALSE)),VLOOKUP($H7,'SEMAP Nonroad Growth Factors'!$A$3:$W$121,'SEMAP Nonroad Growth Factors'!W$1,FALSE),VLOOKUP($G7,'SEMAP Nonroad Growth Factors'!$A$3:$W$121,'SEMAP Nonroad Growth Factors'!W$1,FALSE))</f>
        <v>1.2482245519107202</v>
      </c>
      <c r="J7" s="55">
        <f t="shared" si="2"/>
        <v>4.4043478491714572</v>
      </c>
      <c r="K7" s="55">
        <f t="shared" si="3"/>
        <v>1.2268487064592493</v>
      </c>
      <c r="L7" s="55">
        <f t="shared" si="4"/>
        <v>0.94568487791680622</v>
      </c>
      <c r="M7" s="55">
        <f>IF(ISNA(VLOOKUP($G7,'SEMAP Nonroad Growth Factors'!$A$3:$X$121,'SEMAP Nonroad Growth Factors'!X$1,FALSE)),VLOOKUP($H7,'SEMAP Nonroad Growth Factors'!$A$3:$X$121,'SEMAP Nonroad Growth Factors'!X$1,FALSE),VLOOKUP($G7,'SEMAP Nonroad Growth Factors'!$A$3:$X$121,'SEMAP Nonroad Growth Factors'!X$1,FALSE))</f>
        <v>1.9497801826175178</v>
      </c>
      <c r="N7" s="55">
        <f t="shared" si="5"/>
        <v>6.8797798765640854</v>
      </c>
      <c r="O7" s="55">
        <f t="shared" si="6"/>
        <v>1.9163901969901929</v>
      </c>
      <c r="P7" s="55">
        <f t="shared" si="7"/>
        <v>1.4772002610754122</v>
      </c>
      <c r="Q7" s="76" t="str">
        <f>VLOOKUP($G7,OSDFactor!$I$2:$Q$156,7,FALSE)</f>
        <v>"7"</v>
      </c>
      <c r="R7" s="76">
        <f>VLOOKUP($G7,OSDFactor!$I$2:$Q$156,9,FALSE)</f>
        <v>2.8008499130774199E-3</v>
      </c>
      <c r="S7" s="63">
        <f t="shared" si="8"/>
        <v>9.882770909794546E-3</v>
      </c>
      <c r="T7" s="63">
        <f t="shared" si="9"/>
        <v>2.7528853583159694E-3</v>
      </c>
      <c r="U7" s="63">
        <f t="shared" si="10"/>
        <v>2.1219911145453642E-3</v>
      </c>
      <c r="V7" s="63">
        <f t="shared" si="11"/>
        <v>1.2335917290514597E-2</v>
      </c>
      <c r="W7" s="63">
        <f t="shared" si="12"/>
        <v>3.4362190928455333E-3</v>
      </c>
      <c r="X7" s="63">
        <f t="shared" si="13"/>
        <v>2.6487214081119172E-3</v>
      </c>
      <c r="Y7" s="63">
        <f t="shared" si="14"/>
        <v>1.92692308692663E-2</v>
      </c>
      <c r="Z7" s="63">
        <f t="shared" si="15"/>
        <v>5.3675213166624013E-3</v>
      </c>
      <c r="AA7" s="63">
        <f t="shared" si="16"/>
        <v>4.1374162228310103E-3</v>
      </c>
    </row>
    <row r="8" spans="1:27" x14ac:dyDescent="0.25">
      <c r="A8" s="76">
        <v>13057</v>
      </c>
      <c r="B8" s="1" t="s">
        <v>59</v>
      </c>
      <c r="C8" s="76">
        <v>2275050011</v>
      </c>
      <c r="D8" s="76">
        <v>41.413457000000001</v>
      </c>
      <c r="E8" s="76">
        <v>0.51869912999999901</v>
      </c>
      <c r="F8" s="76">
        <v>0.224061754999999</v>
      </c>
      <c r="G8" t="str">
        <f t="shared" si="0"/>
        <v>13057_2275050011</v>
      </c>
      <c r="H8" t="str">
        <f t="shared" si="1"/>
        <v>13_2275050011</v>
      </c>
      <c r="I8" s="55">
        <f>IF(ISNA(VLOOKUP($G8,'SEMAP Nonroad Growth Factors'!$A$3:$W$121,'SEMAP Nonroad Growth Factors'!W$1,FALSE)),VLOOKUP($H8,'SEMAP Nonroad Growth Factors'!$A$3:$W$121,'SEMAP Nonroad Growth Factors'!W$1,FALSE),VLOOKUP($G8,'SEMAP Nonroad Growth Factors'!$A$3:$W$121,'SEMAP Nonroad Growth Factors'!W$1,FALSE))</f>
        <v>1.0109381878811154</v>
      </c>
      <c r="J8" s="55">
        <f t="shared" si="2"/>
        <v>41.866445173472499</v>
      </c>
      <c r="K8" s="55">
        <f t="shared" si="3"/>
        <v>0.52437275853771015</v>
      </c>
      <c r="L8" s="55">
        <f t="shared" si="4"/>
        <v>0.22651258457316145</v>
      </c>
      <c r="M8" s="55">
        <f>IF(ISNA(VLOOKUP($G8,'SEMAP Nonroad Growth Factors'!$A$3:$X$121,'SEMAP Nonroad Growth Factors'!X$1,FALSE)),VLOOKUP($H8,'SEMAP Nonroad Growth Factors'!$A$3:$X$121,'SEMAP Nonroad Growth Factors'!X$1,FALSE),VLOOKUP($G8,'SEMAP Nonroad Growth Factors'!$A$3:$X$121,'SEMAP Nonroad Growth Factors'!X$1,FALSE))</f>
        <v>1.0211176575277026</v>
      </c>
      <c r="N8" s="55">
        <f t="shared" si="5"/>
        <v>42.288012201964236</v>
      </c>
      <c r="O8" s="55">
        <f t="shared" si="6"/>
        <v>0.52965284058725626</v>
      </c>
      <c r="P8" s="55">
        <f t="shared" si="7"/>
        <v>0.22879341440714498</v>
      </c>
      <c r="Q8" s="76" t="str">
        <f>VLOOKUP($G8,OSDFactor!$I$2:$Q$156,7,FALSE)</f>
        <v>"7"</v>
      </c>
      <c r="R8" s="76">
        <f>VLOOKUP($G8,OSDFactor!$I$2:$Q$156,9,FALSE)</f>
        <v>2.68817204300968E-3</v>
      </c>
      <c r="S8" s="63">
        <f t="shared" si="8"/>
        <v>0.11132649731178354</v>
      </c>
      <c r="T8" s="63">
        <f t="shared" si="9"/>
        <v>1.3943524999994409E-3</v>
      </c>
      <c r="U8" s="63">
        <f t="shared" si="10"/>
        <v>6.0231654569868165E-4</v>
      </c>
      <c r="V8" s="63">
        <f t="shared" si="11"/>
        <v>0.11254420745552632</v>
      </c>
      <c r="W8" s="63">
        <f t="shared" si="12"/>
        <v>1.4096041896169379E-3</v>
      </c>
      <c r="X8" s="63">
        <f t="shared" si="13"/>
        <v>6.0890479723943838E-4</v>
      </c>
      <c r="Y8" s="63">
        <f t="shared" si="14"/>
        <v>0.11367745215577248</v>
      </c>
      <c r="Z8" s="63">
        <f t="shared" si="15"/>
        <v>1.423797958567325E-3</v>
      </c>
      <c r="AA8" s="63">
        <f t="shared" si="16"/>
        <v>6.1503606023401527E-4</v>
      </c>
    </row>
    <row r="9" spans="1:27" x14ac:dyDescent="0.25">
      <c r="A9" s="76">
        <v>13057</v>
      </c>
      <c r="B9" s="1" t="s">
        <v>59</v>
      </c>
      <c r="C9" s="76">
        <v>2275050012</v>
      </c>
      <c r="D9" s="76">
        <v>12.511679999999901</v>
      </c>
      <c r="E9" s="76">
        <v>0.90076339999999899</v>
      </c>
      <c r="F9" s="76">
        <v>0.42294867000000003</v>
      </c>
      <c r="G9" t="str">
        <f t="shared" si="0"/>
        <v>13057_2275050012</v>
      </c>
      <c r="H9" t="str">
        <f t="shared" si="1"/>
        <v>13_2275050012</v>
      </c>
      <c r="I9" s="55">
        <f>IF(ISNA(VLOOKUP($G9,'SEMAP Nonroad Growth Factors'!$A$3:$W$121,'SEMAP Nonroad Growth Factors'!W$1,FALSE)),VLOOKUP($H9,'SEMAP Nonroad Growth Factors'!$A$3:$W$121,'SEMAP Nonroad Growth Factors'!W$1,FALSE),VLOOKUP($G9,'SEMAP Nonroad Growth Factors'!$A$3:$W$121,'SEMAP Nonroad Growth Factors'!W$1,FALSE))</f>
        <v>1.0109381878811154</v>
      </c>
      <c r="J9" s="55">
        <f t="shared" si="2"/>
        <v>12.648535106548294</v>
      </c>
      <c r="K9" s="55">
        <f t="shared" si="3"/>
        <v>0.91061611930563136</v>
      </c>
      <c r="L9" s="55">
        <f t="shared" si="4"/>
        <v>0.42757496201652795</v>
      </c>
      <c r="M9" s="55">
        <f>IF(ISNA(VLOOKUP($G9,'SEMAP Nonroad Growth Factors'!$A$3:$X$121,'SEMAP Nonroad Growth Factors'!X$1,FALSE)),VLOOKUP($H9,'SEMAP Nonroad Growth Factors'!$A$3:$X$121,'SEMAP Nonroad Growth Factors'!X$1,FALSE),VLOOKUP($G9,'SEMAP Nonroad Growth Factors'!$A$3:$X$121,'SEMAP Nonroad Growth Factors'!X$1,FALSE))</f>
        <v>1.0211176575277026</v>
      </c>
      <c r="N9" s="55">
        <f t="shared" si="5"/>
        <v>12.775897373336104</v>
      </c>
      <c r="O9" s="55">
        <f t="shared" si="6"/>
        <v>0.91978541299468797</v>
      </c>
      <c r="P9" s="55">
        <f t="shared" si="7"/>
        <v>0.43188035516485729</v>
      </c>
      <c r="Q9" s="76" t="str">
        <f>VLOOKUP($G9,OSDFactor!$I$2:$Q$156,7,FALSE)</f>
        <v>"7"</v>
      </c>
      <c r="R9" s="76">
        <f>VLOOKUP($G9,OSDFactor!$I$2:$Q$156,9,FALSE)</f>
        <v>2.68817204300968E-3</v>
      </c>
      <c r="S9" s="63">
        <f t="shared" si="8"/>
        <v>3.3633548387083087E-2</v>
      </c>
      <c r="T9" s="63">
        <f t="shared" si="9"/>
        <v>2.4214069892463429E-3</v>
      </c>
      <c r="U9" s="63">
        <f t="shared" si="10"/>
        <v>1.1369587903221269E-3</v>
      </c>
      <c r="V9" s="63">
        <f t="shared" si="11"/>
        <v>3.4001438458449586E-2</v>
      </c>
      <c r="W9" s="63">
        <f t="shared" si="12"/>
        <v>2.4478927938313653E-3</v>
      </c>
      <c r="X9" s="63">
        <f t="shared" si="13"/>
        <v>1.1493950591837563E-3</v>
      </c>
      <c r="Y9" s="63">
        <f t="shared" si="14"/>
        <v>3.4343810143362921E-2</v>
      </c>
      <c r="Z9" s="63">
        <f t="shared" si="15"/>
        <v>2.4725414327804326E-3</v>
      </c>
      <c r="AA9" s="63">
        <f t="shared" si="16"/>
        <v>1.1609686966792606E-3</v>
      </c>
    </row>
    <row r="10" spans="1:27" s="84" customFormat="1" x14ac:dyDescent="0.25">
      <c r="A10" s="84">
        <v>13063</v>
      </c>
      <c r="B10" s="85" t="s">
        <v>61</v>
      </c>
      <c r="C10" s="84">
        <v>2265008005</v>
      </c>
      <c r="D10" s="84">
        <v>615.22</v>
      </c>
      <c r="E10" s="84">
        <v>21.307099999999899</v>
      </c>
      <c r="F10" s="84">
        <v>72.536000000000001</v>
      </c>
      <c r="G10" s="84" t="str">
        <f t="shared" si="0"/>
        <v>13063_2265008005</v>
      </c>
      <c r="H10" s="84" t="str">
        <f t="shared" si="1"/>
        <v>13_2265008005</v>
      </c>
      <c r="I10" s="103">
        <f>IF(ISNA(VLOOKUP($G10,'SEMAP Nonroad Growth Factors'!$A$3:$W$121,'SEMAP Nonroad Growth Factors'!W$1,FALSE)),VLOOKUP($H10,'SEMAP Nonroad Growth Factors'!$A$3:$W$121,'SEMAP Nonroad Growth Factors'!W$1,FALSE),VLOOKUP($G10,'SEMAP Nonroad Growth Factors'!$A$3:$W$121,'SEMAP Nonroad Growth Factors'!W$1,FALSE))</f>
        <v>0.91309115674527597</v>
      </c>
      <c r="J10" s="98">
        <v>2165.0820180155401</v>
      </c>
      <c r="K10" s="98">
        <v>60.692278311681179</v>
      </c>
      <c r="L10" s="98">
        <v>115.55902983939038</v>
      </c>
      <c r="M10" s="103">
        <f>IF(ISNA(VLOOKUP($G10,'SEMAP Nonroad Growth Factors'!$A$3:$X$121,'SEMAP Nonroad Growth Factors'!X$1,FALSE)),VLOOKUP($H10,'SEMAP Nonroad Growth Factors'!$A$3:$X$121,'SEMAP Nonroad Growth Factors'!X$1,FALSE),VLOOKUP($G10,'SEMAP Nonroad Growth Factors'!$A$3:$X$121,'SEMAP Nonroad Growth Factors'!X$1,FALSE))</f>
        <v>0.91236393438838292</v>
      </c>
      <c r="N10" s="98">
        <v>864.20550656178318</v>
      </c>
      <c r="O10" s="98">
        <v>22.135028822072996</v>
      </c>
      <c r="P10" s="98">
        <v>54.447503191250668</v>
      </c>
      <c r="Q10" s="84" t="str">
        <f>VLOOKUP($G10,OSDFactor!$I$2:$Q$156,7,FALSE)</f>
        <v>"7"</v>
      </c>
      <c r="R10" s="84">
        <f>VLOOKUP($G10,OSDFactor!$I$2:$Q$156,9,FALSE)</f>
        <v>3.7022728736128998E-3</v>
      </c>
      <c r="S10" s="63"/>
      <c r="T10" s="63"/>
      <c r="U10" s="63"/>
      <c r="V10" s="99">
        <v>5.6292132468404041</v>
      </c>
      <c r="W10" s="99">
        <v>0.15779992361037107</v>
      </c>
      <c r="X10" s="99">
        <v>0.30045347758241497</v>
      </c>
      <c r="Y10" s="99">
        <v>2.246934317060636</v>
      </c>
      <c r="Z10" s="99">
        <v>5.7551074937389791E-2</v>
      </c>
      <c r="AA10" s="99">
        <v>0.14156350829725173</v>
      </c>
    </row>
    <row r="11" spans="1:27" s="84" customFormat="1" x14ac:dyDescent="0.25">
      <c r="A11" s="84">
        <v>13063</v>
      </c>
      <c r="B11" s="85" t="s">
        <v>61</v>
      </c>
      <c r="C11" s="84">
        <v>2267008005</v>
      </c>
      <c r="D11" s="84">
        <v>60.4346999999999</v>
      </c>
      <c r="E11" s="84">
        <v>2.0930599999999902</v>
      </c>
      <c r="F11" s="84">
        <v>7.1253999999999902</v>
      </c>
      <c r="G11" s="84" t="str">
        <f t="shared" si="0"/>
        <v>13063_2267008005</v>
      </c>
      <c r="H11" s="84" t="str">
        <f t="shared" si="1"/>
        <v>13_2267008005</v>
      </c>
      <c r="I11" s="97">
        <f>IF(ISNA(VLOOKUP($G11,'SEMAP Nonroad Growth Factors'!$A$3:$W$121,'SEMAP Nonroad Growth Factors'!W$1,FALSE)),VLOOKUP($H11,'SEMAP Nonroad Growth Factors'!$A$3:$W$121,'SEMAP Nonroad Growth Factors'!W$1,FALSE),VLOOKUP($G11,'SEMAP Nonroad Growth Factors'!$A$3:$W$121,'SEMAP Nonroad Growth Factors'!W$1,FALSE))</f>
        <v>0.91309115674527597</v>
      </c>
      <c r="J11" s="97">
        <f t="shared" si="2"/>
        <v>55.182390130553635</v>
      </c>
      <c r="K11" s="97">
        <f t="shared" si="3"/>
        <v>1.9111545765372584</v>
      </c>
      <c r="L11" s="97">
        <f t="shared" si="4"/>
        <v>6.50613972827278</v>
      </c>
      <c r="M11" s="97">
        <f>IF(ISNA(VLOOKUP($G11,'SEMAP Nonroad Growth Factors'!$A$3:$X$121,'SEMAP Nonroad Growth Factors'!X$1,FALSE)),VLOOKUP($H11,'SEMAP Nonroad Growth Factors'!$A$3:$X$121,'SEMAP Nonroad Growth Factors'!X$1,FALSE),VLOOKUP($G11,'SEMAP Nonroad Growth Factors'!$A$3:$X$121,'SEMAP Nonroad Growth Factors'!X$1,FALSE))</f>
        <v>0.91236393438838292</v>
      </c>
      <c r="N11" s="97">
        <f t="shared" si="5"/>
        <v>55.138440665581513</v>
      </c>
      <c r="O11" s="97">
        <f t="shared" si="6"/>
        <v>1.9096324565109397</v>
      </c>
      <c r="P11" s="97">
        <f t="shared" si="7"/>
        <v>6.500957978090975</v>
      </c>
      <c r="Q11" s="84" t="str">
        <f>VLOOKUP($G11,OSDFactor!$I$2:$Q$156,7,FALSE)</f>
        <v>"7"</v>
      </c>
      <c r="R11" s="84">
        <f>VLOOKUP($G11,OSDFactor!$I$2:$Q$156,9,FALSE)</f>
        <v>2.68817204300968E-3</v>
      </c>
      <c r="S11" s="63">
        <f t="shared" ref="S10:S13" si="17">D11*$R11</f>
        <v>0.16245887096767683</v>
      </c>
      <c r="T11" s="63">
        <f t="shared" ref="T10:T13" si="18">E11*$R11</f>
        <v>5.626505376341814E-3</v>
      </c>
      <c r="U11" s="63">
        <f t="shared" ref="U10:U13" si="19">F11*$R11</f>
        <v>1.9154301075261147E-2</v>
      </c>
      <c r="V11" s="63">
        <f t="shared" ref="V10:V13" si="20">J11*$R11</f>
        <v>0.14833975841540756</v>
      </c>
      <c r="W11" s="63">
        <f t="shared" ref="W10:W13" si="21">K11*$R11</f>
        <v>5.1375123025174619E-3</v>
      </c>
      <c r="X11" s="63">
        <f t="shared" ref="X10:X13" si="22">L11*$R11</f>
        <v>1.7489622925457485E-2</v>
      </c>
      <c r="Y11" s="63">
        <f t="shared" ref="Y10:Y13" si="23">N11*$R11</f>
        <v>0.14822161469236428</v>
      </c>
      <c r="Z11" s="63">
        <f t="shared" ref="Z10:Z13" si="24">O11*$R11</f>
        <v>5.1334205820166064E-3</v>
      </c>
      <c r="AA11" s="63">
        <f t="shared" ref="AA10:AA13" si="25">P11*$R11</f>
        <v>1.7475693489484894E-2</v>
      </c>
    </row>
    <row r="12" spans="1:27" s="84" customFormat="1" x14ac:dyDescent="0.25">
      <c r="A12" s="84">
        <v>13063</v>
      </c>
      <c r="B12" s="85" t="s">
        <v>61</v>
      </c>
      <c r="C12" s="84">
        <v>2268008005</v>
      </c>
      <c r="D12" s="84">
        <v>47.791400000000003</v>
      </c>
      <c r="E12" s="84">
        <v>1.6551800000000001</v>
      </c>
      <c r="F12" s="84">
        <v>5.6347300000000002</v>
      </c>
      <c r="G12" s="84" t="str">
        <f t="shared" si="0"/>
        <v>13063_2268008005</v>
      </c>
      <c r="H12" s="84" t="str">
        <f t="shared" si="1"/>
        <v>13_2268008005</v>
      </c>
      <c r="I12" s="97">
        <f>IF(ISNA(VLOOKUP($G12,'SEMAP Nonroad Growth Factors'!$A$3:$W$121,'SEMAP Nonroad Growth Factors'!W$1,FALSE)),VLOOKUP($H12,'SEMAP Nonroad Growth Factors'!$A$3:$W$121,'SEMAP Nonroad Growth Factors'!W$1,FALSE),VLOOKUP($G12,'SEMAP Nonroad Growth Factors'!$A$3:$W$121,'SEMAP Nonroad Growth Factors'!W$1,FALSE))</f>
        <v>0.91309115674527597</v>
      </c>
      <c r="J12" s="97">
        <f t="shared" si="2"/>
        <v>43.637904708476185</v>
      </c>
      <c r="K12" s="97">
        <f t="shared" si="3"/>
        <v>1.5113302208216459</v>
      </c>
      <c r="L12" s="97">
        <f t="shared" si="4"/>
        <v>5.1450221336473092</v>
      </c>
      <c r="M12" s="97">
        <f>IF(ISNA(VLOOKUP($G12,'SEMAP Nonroad Growth Factors'!$A$3:$X$121,'SEMAP Nonroad Growth Factors'!X$1,FALSE)),VLOOKUP($H12,'SEMAP Nonroad Growth Factors'!$A$3:$X$121,'SEMAP Nonroad Growth Factors'!X$1,FALSE),VLOOKUP($G12,'SEMAP Nonroad Growth Factors'!$A$3:$X$121,'SEMAP Nonroad Growth Factors'!X$1,FALSE))</f>
        <v>0.91236393438838292</v>
      </c>
      <c r="N12" s="97">
        <f t="shared" si="5"/>
        <v>43.603149733928966</v>
      </c>
      <c r="O12" s="97">
        <f t="shared" si="6"/>
        <v>1.5101265369209638</v>
      </c>
      <c r="P12" s="97">
        <f t="shared" si="7"/>
        <v>5.140924432016253</v>
      </c>
      <c r="Q12" s="84" t="str">
        <f>VLOOKUP($G12,OSDFactor!$I$2:$Q$156,7,FALSE)</f>
        <v>"7"</v>
      </c>
      <c r="R12" s="84">
        <f>VLOOKUP($G12,OSDFactor!$I$2:$Q$156,9,FALSE)</f>
        <v>2.68817204300968E-3</v>
      </c>
      <c r="S12" s="63">
        <f t="shared" si="17"/>
        <v>0.12847150537629282</v>
      </c>
      <c r="T12" s="63">
        <f t="shared" si="18"/>
        <v>4.4494086021487625E-3</v>
      </c>
      <c r="U12" s="63">
        <f t="shared" si="19"/>
        <v>1.5147123655907934E-2</v>
      </c>
      <c r="V12" s="63">
        <f t="shared" si="20"/>
        <v>0.11730619545284617</v>
      </c>
      <c r="W12" s="63">
        <f t="shared" si="21"/>
        <v>4.0627156473683947E-3</v>
      </c>
      <c r="X12" s="63">
        <f t="shared" si="22"/>
        <v>1.383070466033671E-2</v>
      </c>
      <c r="Y12" s="63">
        <f t="shared" si="23"/>
        <v>0.11721276810191281</v>
      </c>
      <c r="Z12" s="63">
        <f t="shared" si="24"/>
        <v>4.05947993795796E-3</v>
      </c>
      <c r="AA12" s="63">
        <f t="shared" si="25"/>
        <v>1.3819689333371509E-2</v>
      </c>
    </row>
    <row r="13" spans="1:27" s="84" customFormat="1" x14ac:dyDescent="0.25">
      <c r="A13" s="84">
        <v>13063</v>
      </c>
      <c r="B13" s="85" t="s">
        <v>61</v>
      </c>
      <c r="C13" s="84">
        <v>2270008005</v>
      </c>
      <c r="D13" s="84">
        <v>2925.1399999999899</v>
      </c>
      <c r="E13" s="84">
        <v>101.307</v>
      </c>
      <c r="F13" s="84">
        <v>344.88099999999901</v>
      </c>
      <c r="G13" s="84" t="str">
        <f t="shared" si="0"/>
        <v>13063_2270008005</v>
      </c>
      <c r="H13" s="84" t="str">
        <f t="shared" si="1"/>
        <v>13_2270008005</v>
      </c>
      <c r="I13" s="103">
        <f>IF(ISNA(VLOOKUP($G13,'SEMAP Nonroad Growth Factors'!$A$3:$W$121,'SEMAP Nonroad Growth Factors'!W$1,FALSE)),VLOOKUP($H13,'SEMAP Nonroad Growth Factors'!$A$3:$W$121,'SEMAP Nonroad Growth Factors'!W$1,FALSE),VLOOKUP($G13,'SEMAP Nonroad Growth Factors'!$A$3:$W$121,'SEMAP Nonroad Growth Factors'!W$1,FALSE))</f>
        <v>0.91309115674527597</v>
      </c>
      <c r="J13" s="98">
        <v>44.946137187359355</v>
      </c>
      <c r="K13" s="98">
        <v>15.271890374787469</v>
      </c>
      <c r="L13" s="98">
        <v>135.27954562829188</v>
      </c>
      <c r="M13" s="103">
        <f>IF(ISNA(VLOOKUP($G13,'SEMAP Nonroad Growth Factors'!$A$3:$X$121,'SEMAP Nonroad Growth Factors'!X$1,FALSE)),VLOOKUP($H13,'SEMAP Nonroad Growth Factors'!$A$3:$X$121,'SEMAP Nonroad Growth Factors'!X$1,FALSE),VLOOKUP($G13,'SEMAP Nonroad Growth Factors'!$A$3:$X$121,'SEMAP Nonroad Growth Factors'!X$1,FALSE))</f>
        <v>0.91236393438838292</v>
      </c>
      <c r="N13" s="98">
        <v>11.626918886770826</v>
      </c>
      <c r="O13" s="98">
        <v>12.173875012153966</v>
      </c>
      <c r="P13" s="98">
        <v>22.481838041522742</v>
      </c>
      <c r="Q13" s="84" t="str">
        <f>VLOOKUP($G13,OSDFactor!$I$2:$Q$156,7,FALSE)</f>
        <v>"7"</v>
      </c>
      <c r="R13" s="84">
        <f>VLOOKUP($G13,OSDFactor!$I$2:$Q$156,9,FALSE)</f>
        <v>3.7133908101612901E-3</v>
      </c>
      <c r="S13" s="63"/>
      <c r="T13" s="63"/>
      <c r="U13" s="63"/>
      <c r="V13" s="99">
        <v>0.11685995668713432</v>
      </c>
      <c r="W13" s="99">
        <v>3.9706914974447421E-2</v>
      </c>
      <c r="X13" s="99">
        <v>0.35172681863355887</v>
      </c>
      <c r="Y13" s="99">
        <v>3.0229989105604146E-2</v>
      </c>
      <c r="Z13" s="99">
        <v>3.1652075031600307E-2</v>
      </c>
      <c r="AA13" s="99">
        <v>5.8452778907959128E-2</v>
      </c>
    </row>
    <row r="14" spans="1:27" s="84" customFormat="1" x14ac:dyDescent="0.25">
      <c r="A14" s="84">
        <v>13063</v>
      </c>
      <c r="B14" s="85" t="s">
        <v>61</v>
      </c>
      <c r="C14" s="84">
        <v>2275020000</v>
      </c>
      <c r="D14" s="84">
        <v>4775.1462299999903</v>
      </c>
      <c r="E14" s="84">
        <v>487.20957199999998</v>
      </c>
      <c r="F14" s="84">
        <v>3579.6748499999899</v>
      </c>
      <c r="G14" s="84" t="str">
        <f t="shared" si="0"/>
        <v>13063_2275020000</v>
      </c>
      <c r="H14" s="84" t="str">
        <f t="shared" si="1"/>
        <v>13_2275020000</v>
      </c>
      <c r="I14" s="103">
        <f>IF(ISNA(VLOOKUP($G14,'SEMAP Nonroad Growth Factors'!$A$3:$W$121,'SEMAP Nonroad Growth Factors'!W$1,FALSE)),VLOOKUP($H14,'SEMAP Nonroad Growth Factors'!$A$3:$W$121,'SEMAP Nonroad Growth Factors'!W$1,FALSE),VLOOKUP($G14,'SEMAP Nonroad Growth Factors'!$A$3:$W$121,'SEMAP Nonroad Growth Factors'!W$1,FALSE))</f>
        <v>0.91309115674527597</v>
      </c>
      <c r="J14" s="98">
        <v>5508.8259999999973</v>
      </c>
      <c r="K14" s="98">
        <v>593.14099999999996</v>
      </c>
      <c r="L14" s="98">
        <v>4624.8050000000012</v>
      </c>
      <c r="M14" s="103">
        <f>IF(ISNA(VLOOKUP($G14,'SEMAP Nonroad Growth Factors'!$A$3:$X$121,'SEMAP Nonroad Growth Factors'!X$1,FALSE)),VLOOKUP($H14,'SEMAP Nonroad Growth Factors'!$A$3:$X$121,'SEMAP Nonroad Growth Factors'!X$1,FALSE),VLOOKUP($G14,'SEMAP Nonroad Growth Factors'!$A$3:$X$121,'SEMAP Nonroad Growth Factors'!X$1,FALSE))</f>
        <v>0.91236393438838292</v>
      </c>
      <c r="N14" s="98">
        <v>7395.0719999999992</v>
      </c>
      <c r="O14" s="98">
        <v>826.0250000000002</v>
      </c>
      <c r="P14" s="98">
        <v>6048.8630000000003</v>
      </c>
      <c r="Q14" s="84" t="str">
        <f>VLOOKUP($G14,OSDFactor!$I$2:$Q$156,7,FALSE)</f>
        <v>"7"</v>
      </c>
      <c r="R14" s="84">
        <f>VLOOKUP($G14,OSDFactor!$I$2:$Q$156,9,FALSE)</f>
        <v>2.8008499130774199E-3</v>
      </c>
      <c r="S14" s="86"/>
      <c r="T14" s="86"/>
      <c r="U14" s="86"/>
      <c r="V14" s="99">
        <v>14.322947599999988</v>
      </c>
      <c r="W14" s="99">
        <v>1.5421666000000001</v>
      </c>
      <c r="X14" s="99">
        <v>12.024493000000003</v>
      </c>
      <c r="Y14" s="99">
        <v>19.227187200000003</v>
      </c>
      <c r="Z14" s="99">
        <v>2.1476650000000004</v>
      </c>
      <c r="AA14" s="99">
        <v>15.727043800000001</v>
      </c>
    </row>
    <row r="15" spans="1:27" s="84" customFormat="1" x14ac:dyDescent="0.25">
      <c r="A15" s="84">
        <v>13063</v>
      </c>
      <c r="B15" s="85" t="s">
        <v>61</v>
      </c>
      <c r="C15" s="84">
        <v>2275050011</v>
      </c>
      <c r="D15" s="84">
        <v>16.689972999999998</v>
      </c>
      <c r="E15" s="84">
        <v>0.40171779999999901</v>
      </c>
      <c r="F15" s="84">
        <v>1.226759E-2</v>
      </c>
      <c r="G15" s="84" t="str">
        <f t="shared" si="0"/>
        <v>13063_2275050011</v>
      </c>
      <c r="H15" s="84" t="str">
        <f t="shared" si="1"/>
        <v>13_2275050011</v>
      </c>
      <c r="I15" s="103">
        <f>IF(ISNA(VLOOKUP($G15,'SEMAP Nonroad Growth Factors'!$A$3:$W$121,'SEMAP Nonroad Growth Factors'!W$1,FALSE)),VLOOKUP($H15,'SEMAP Nonroad Growth Factors'!$A$3:$W$121,'SEMAP Nonroad Growth Factors'!W$1,FALSE),VLOOKUP($G15,'SEMAP Nonroad Growth Factors'!$A$3:$W$121,'SEMAP Nonroad Growth Factors'!W$1,FALSE))</f>
        <v>1.0109381878811154</v>
      </c>
      <c r="J15" s="98">
        <v>6.0069999999999997</v>
      </c>
      <c r="K15" s="98">
        <v>0.152</v>
      </c>
      <c r="L15" s="98">
        <v>3.0000000000000001E-3</v>
      </c>
      <c r="M15" s="103">
        <f>IF(ISNA(VLOOKUP($G15,'SEMAP Nonroad Growth Factors'!$A$3:$X$121,'SEMAP Nonroad Growth Factors'!X$1,FALSE)),VLOOKUP($H15,'SEMAP Nonroad Growth Factors'!$A$3:$X$121,'SEMAP Nonroad Growth Factors'!X$1,FALSE),VLOOKUP($G15,'SEMAP Nonroad Growth Factors'!$A$3:$X$121,'SEMAP Nonroad Growth Factors'!X$1,FALSE))</f>
        <v>1.0211176575277026</v>
      </c>
      <c r="N15" s="98">
        <v>42.823999999999998</v>
      </c>
      <c r="O15" s="98">
        <v>0.98</v>
      </c>
      <c r="P15" s="98">
        <v>0.02</v>
      </c>
      <c r="Q15" s="84" t="str">
        <f>VLOOKUP($G15,OSDFactor!$I$2:$Q$156,7,FALSE)</f>
        <v>"7"</v>
      </c>
      <c r="R15" s="84">
        <f>VLOOKUP($G15,OSDFactor!$I$2:$Q$156,9,FALSE)</f>
        <v>2.68817204300968E-3</v>
      </c>
      <c r="S15" s="86"/>
      <c r="T15" s="86"/>
      <c r="U15" s="86"/>
      <c r="V15" s="99">
        <v>1.5618199999999999E-2</v>
      </c>
      <c r="W15" s="99">
        <v>3.9519999999999996E-4</v>
      </c>
      <c r="X15" s="99" t="s">
        <v>437</v>
      </c>
      <c r="Y15" s="99">
        <v>0.11134240000000001</v>
      </c>
      <c r="Z15" s="99">
        <v>2.5479999999999999E-3</v>
      </c>
      <c r="AA15" s="99">
        <v>5.199999999999999E-5</v>
      </c>
    </row>
    <row r="16" spans="1:27" s="84" customFormat="1" x14ac:dyDescent="0.25">
      <c r="A16" s="84">
        <v>13063</v>
      </c>
      <c r="B16" s="85" t="s">
        <v>61</v>
      </c>
      <c r="C16" s="84">
        <v>2275050012</v>
      </c>
      <c r="D16" s="84">
        <v>99.927760000000006</v>
      </c>
      <c r="E16" s="84">
        <v>26.342745599999901</v>
      </c>
      <c r="F16" s="84">
        <v>22.781669779999898</v>
      </c>
      <c r="G16" s="84" t="str">
        <f t="shared" si="0"/>
        <v>13063_2275050012</v>
      </c>
      <c r="H16" s="84" t="str">
        <f t="shared" si="1"/>
        <v>13_2275050012</v>
      </c>
      <c r="I16" s="103">
        <f>IF(ISNA(VLOOKUP($G16,'SEMAP Nonroad Growth Factors'!$A$3:$W$121,'SEMAP Nonroad Growth Factors'!W$1,FALSE)),VLOOKUP($H16,'SEMAP Nonroad Growth Factors'!$A$3:$W$121,'SEMAP Nonroad Growth Factors'!W$1,FALSE),VLOOKUP($G16,'SEMAP Nonroad Growth Factors'!$A$3:$W$121,'SEMAP Nonroad Growth Factors'!W$1,FALSE))</f>
        <v>1.0109381878811154</v>
      </c>
      <c r="J16" s="98">
        <v>20.111000000000001</v>
      </c>
      <c r="K16" s="98">
        <v>13.016999999999999</v>
      </c>
      <c r="L16" s="98">
        <v>1.788</v>
      </c>
      <c r="M16" s="103">
        <f>IF(ISNA(VLOOKUP($G16,'SEMAP Nonroad Growth Factors'!$A$3:$X$121,'SEMAP Nonroad Growth Factors'!X$1,FALSE)),VLOOKUP($H16,'SEMAP Nonroad Growth Factors'!$A$3:$X$121,'SEMAP Nonroad Growth Factors'!X$1,FALSE),VLOOKUP($G16,'SEMAP Nonroad Growth Factors'!$A$3:$X$121,'SEMAP Nonroad Growth Factors'!X$1,FALSE))</f>
        <v>1.0211176575277026</v>
      </c>
      <c r="N16" s="98">
        <v>55.295999999999999</v>
      </c>
      <c r="O16" s="98">
        <v>29.795000000000002</v>
      </c>
      <c r="P16" s="98">
        <v>4.492</v>
      </c>
      <c r="Q16" s="84" t="str">
        <f>VLOOKUP($G16,OSDFactor!$I$2:$Q$156,7,FALSE)</f>
        <v>"7"</v>
      </c>
      <c r="R16" s="84">
        <f>VLOOKUP($G16,OSDFactor!$I$2:$Q$156,9,FALSE)</f>
        <v>2.68817204300968E-3</v>
      </c>
      <c r="S16" s="86"/>
      <c r="T16" s="86"/>
      <c r="U16" s="86"/>
      <c r="V16" s="99">
        <v>5.2288599999999998E-2</v>
      </c>
      <c r="W16" s="99">
        <v>3.3844199999999998E-2</v>
      </c>
      <c r="X16" s="99">
        <v>4.6488000000000015E-3</v>
      </c>
      <c r="Y16" s="99">
        <v>0.1437696</v>
      </c>
      <c r="Z16" s="99">
        <v>7.7466999999999994E-2</v>
      </c>
      <c r="AA16" s="99">
        <v>1.1679200000000001E-2</v>
      </c>
    </row>
    <row r="17" spans="1:27" s="84" customFormat="1" x14ac:dyDescent="0.25">
      <c r="A17" s="84">
        <v>13063</v>
      </c>
      <c r="B17" s="85" t="s">
        <v>61</v>
      </c>
      <c r="C17" s="84">
        <v>2275060011</v>
      </c>
      <c r="D17" s="84">
        <v>3.4047399999999901</v>
      </c>
      <c r="E17" s="84">
        <v>5.66981999999999E-2</v>
      </c>
      <c r="F17" s="84">
        <v>1.3462200000000001E-2</v>
      </c>
      <c r="G17" s="84" t="str">
        <f t="shared" si="0"/>
        <v>13063_2275060011</v>
      </c>
      <c r="H17" s="84" t="str">
        <f t="shared" si="1"/>
        <v>13_2275060011</v>
      </c>
      <c r="I17" s="103">
        <f>IF(ISNA(VLOOKUP($G17,'SEMAP Nonroad Growth Factors'!$A$3:$W$121,'SEMAP Nonroad Growth Factors'!W$1,FALSE)),VLOOKUP($H17,'SEMAP Nonroad Growth Factors'!$A$3:$W$121,'SEMAP Nonroad Growth Factors'!W$1,FALSE),VLOOKUP($G17,'SEMAP Nonroad Growth Factors'!$A$3:$W$121,'SEMAP Nonroad Growth Factors'!W$1,FALSE))</f>
        <v>1.2482245519107202</v>
      </c>
      <c r="J17" s="98">
        <v>6.0820000000000007</v>
      </c>
      <c r="K17" s="98">
        <v>0.151</v>
      </c>
      <c r="L17" s="98">
        <v>0.60399999999999998</v>
      </c>
      <c r="M17" s="103">
        <f>IF(ISNA(VLOOKUP($G17,'SEMAP Nonroad Growth Factors'!$A$3:$X$121,'SEMAP Nonroad Growth Factors'!X$1,FALSE)),VLOOKUP($H17,'SEMAP Nonroad Growth Factors'!$A$3:$X$121,'SEMAP Nonroad Growth Factors'!X$1,FALSE),VLOOKUP($G17,'SEMAP Nonroad Growth Factors'!$A$3:$X$121,'SEMAP Nonroad Growth Factors'!X$1,FALSE))</f>
        <v>1.9497801826175178</v>
      </c>
      <c r="N17" s="98">
        <v>22.984000000000002</v>
      </c>
      <c r="O17" s="98">
        <v>0.71100000000000008</v>
      </c>
      <c r="P17" s="98">
        <v>3.5569999999999999</v>
      </c>
      <c r="Q17" s="84" t="str">
        <f>VLOOKUP($G17,OSDFactor!$I$2:$Q$156,7,FALSE)</f>
        <v>"7"</v>
      </c>
      <c r="R17" s="84">
        <f>VLOOKUP($G17,OSDFactor!$I$2:$Q$156,9,FALSE)</f>
        <v>2.8008499130774199E-3</v>
      </c>
      <c r="S17" s="86"/>
      <c r="T17" s="86"/>
      <c r="U17" s="86"/>
      <c r="V17" s="99">
        <v>1.5813199999999999E-2</v>
      </c>
      <c r="W17" s="99">
        <v>3.926E-4</v>
      </c>
      <c r="X17" s="99">
        <v>1.5703999999999998E-3</v>
      </c>
      <c r="Y17" s="99">
        <v>5.9758400000000003E-2</v>
      </c>
      <c r="Z17" s="99">
        <v>1.8485999999999999E-3</v>
      </c>
      <c r="AA17" s="99">
        <v>9.2481999999999998E-3</v>
      </c>
    </row>
    <row r="18" spans="1:27" s="84" customFormat="1" x14ac:dyDescent="0.25">
      <c r="A18" s="84">
        <v>13063</v>
      </c>
      <c r="B18" s="85" t="s">
        <v>61</v>
      </c>
      <c r="C18" s="84">
        <v>2275060012</v>
      </c>
      <c r="D18" s="84">
        <v>981.73919999999896</v>
      </c>
      <c r="E18" s="84">
        <v>129.26781696</v>
      </c>
      <c r="F18" s="84">
        <v>133.547707</v>
      </c>
      <c r="G18" s="84" t="str">
        <f t="shared" si="0"/>
        <v>13063_2275060012</v>
      </c>
      <c r="H18" s="84" t="str">
        <f t="shared" si="1"/>
        <v>13_2275060012</v>
      </c>
      <c r="I18" s="103">
        <f>IF(ISNA(VLOOKUP($G18,'SEMAP Nonroad Growth Factors'!$A$3:$W$121,'SEMAP Nonroad Growth Factors'!W$1,FALSE)),VLOOKUP($H18,'SEMAP Nonroad Growth Factors'!$A$3:$W$121,'SEMAP Nonroad Growth Factors'!W$1,FALSE),VLOOKUP($G18,'SEMAP Nonroad Growth Factors'!$A$3:$W$121,'SEMAP Nonroad Growth Factors'!W$1,FALSE))</f>
        <v>1.2482245519107202</v>
      </c>
      <c r="J18" s="98">
        <v>20.105000000000004</v>
      </c>
      <c r="K18" s="98">
        <v>10.475</v>
      </c>
      <c r="L18" s="98">
        <v>2.4990000000000001</v>
      </c>
      <c r="M18" s="103">
        <f>IF(ISNA(VLOOKUP($G18,'SEMAP Nonroad Growth Factors'!$A$3:$X$121,'SEMAP Nonroad Growth Factors'!X$1,FALSE)),VLOOKUP($H18,'SEMAP Nonroad Growth Factors'!$A$3:$X$121,'SEMAP Nonroad Growth Factors'!X$1,FALSE),VLOOKUP($G18,'SEMAP Nonroad Growth Factors'!$A$3:$X$121,'SEMAP Nonroad Growth Factors'!X$1,FALSE))</f>
        <v>1.9497801826175178</v>
      </c>
      <c r="N18" s="98">
        <v>17.204999999999998</v>
      </c>
      <c r="O18" s="98">
        <v>5.55</v>
      </c>
      <c r="P18" s="98">
        <v>3.3899999999999997</v>
      </c>
      <c r="Q18" s="84" t="str">
        <f>VLOOKUP($G18,OSDFactor!$I$2:$Q$156,7,FALSE)</f>
        <v>"7"</v>
      </c>
      <c r="R18" s="84">
        <f>VLOOKUP($G18,OSDFactor!$I$2:$Q$156,9,FALSE)</f>
        <v>2.8008499130774199E-3</v>
      </c>
      <c r="S18" s="86"/>
      <c r="T18" s="86"/>
      <c r="U18" s="86"/>
      <c r="V18" s="99">
        <v>5.2273E-2</v>
      </c>
      <c r="W18" s="99">
        <v>2.7235000000000002E-2</v>
      </c>
      <c r="X18" s="99">
        <v>6.4974000000000004E-3</v>
      </c>
      <c r="Y18" s="99">
        <v>4.4733000000000002E-2</v>
      </c>
      <c r="Z18" s="99">
        <v>1.443E-2</v>
      </c>
      <c r="AA18" s="99">
        <v>8.8139999999999989E-3</v>
      </c>
    </row>
    <row r="19" spans="1:27" s="84" customFormat="1" x14ac:dyDescent="0.25">
      <c r="A19" s="84">
        <v>13063</v>
      </c>
      <c r="B19" s="85" t="s">
        <v>61</v>
      </c>
      <c r="C19" s="84">
        <v>2275070000</v>
      </c>
      <c r="D19" s="84">
        <v>315.15756090000002</v>
      </c>
      <c r="E19" s="84">
        <v>18.407605870000001</v>
      </c>
      <c r="F19" s="84">
        <v>149.31640809999999</v>
      </c>
      <c r="G19" s="84" t="str">
        <f t="shared" si="0"/>
        <v>13063_2275070000</v>
      </c>
      <c r="H19" s="84" t="str">
        <f t="shared" si="1"/>
        <v>13_2275070000</v>
      </c>
      <c r="I19" s="103">
        <f>IF(ISNA(VLOOKUP($G19,'SEMAP Nonroad Growth Factors'!$A$3:$W$121,'SEMAP Nonroad Growth Factors'!W$1,FALSE)),VLOOKUP($H19,'SEMAP Nonroad Growth Factors'!$A$3:$W$121,'SEMAP Nonroad Growth Factors'!W$1,FALSE),VLOOKUP($G19,'SEMAP Nonroad Growth Factors'!$A$3:$W$121,'SEMAP Nonroad Growth Factors'!W$1,FALSE))</f>
        <v>0.91309115674527597</v>
      </c>
      <c r="J19" s="98">
        <v>203.99100000000001</v>
      </c>
      <c r="K19" s="98">
        <v>15.127999999999998</v>
      </c>
      <c r="L19" s="98">
        <v>132.27399999999997</v>
      </c>
      <c r="M19" s="103">
        <f>IF(ISNA(VLOOKUP($G19,'SEMAP Nonroad Growth Factors'!$A$3:$X$121,'SEMAP Nonroad Growth Factors'!X$1,FALSE)),VLOOKUP($H19,'SEMAP Nonroad Growth Factors'!$A$3:$X$121,'SEMAP Nonroad Growth Factors'!X$1,FALSE),VLOOKUP($G19,'SEMAP Nonroad Growth Factors'!$A$3:$X$121,'SEMAP Nonroad Growth Factors'!X$1,FALSE))</f>
        <v>0.91236393438838292</v>
      </c>
      <c r="N19" s="98">
        <v>229.60599999999999</v>
      </c>
      <c r="O19" s="98">
        <v>16.962</v>
      </c>
      <c r="P19" s="98">
        <v>207.56100000000001</v>
      </c>
      <c r="Q19" s="84" t="str">
        <f>VLOOKUP($G19,OSDFactor!$I$2:$Q$156,7,FALSE)</f>
        <v>"7"</v>
      </c>
      <c r="R19" s="84">
        <f>VLOOKUP($G19,OSDFactor!$I$2:$Q$156,9,FALSE)</f>
        <v>2.8008499130774199E-3</v>
      </c>
      <c r="S19" s="63"/>
      <c r="T19" s="63"/>
      <c r="U19" s="63"/>
      <c r="V19" s="99">
        <v>0.5303766000000002</v>
      </c>
      <c r="W19" s="99">
        <v>3.9332800000000001E-2</v>
      </c>
      <c r="X19" s="99">
        <v>0.3439123999999999</v>
      </c>
      <c r="Y19" s="99">
        <v>0.59697559999999994</v>
      </c>
      <c r="Z19" s="99">
        <v>4.41012E-2</v>
      </c>
      <c r="AA19" s="99">
        <v>0.53965859999999988</v>
      </c>
    </row>
    <row r="20" spans="1:27" x14ac:dyDescent="0.25">
      <c r="A20" s="76">
        <v>13067</v>
      </c>
      <c r="B20" s="1" t="s">
        <v>63</v>
      </c>
      <c r="C20" s="76">
        <v>2265008005</v>
      </c>
      <c r="D20" s="76">
        <v>1.62809E-3</v>
      </c>
      <c r="E20" s="76">
        <v>5.4216299999999903E-5</v>
      </c>
      <c r="F20" s="76">
        <v>1.6604E-4</v>
      </c>
      <c r="G20" t="str">
        <f t="shared" si="0"/>
        <v>13067_2265008005</v>
      </c>
      <c r="H20" t="str">
        <f t="shared" si="1"/>
        <v>13_2265008005</v>
      </c>
      <c r="I20" s="55">
        <f>IF(ISNA(VLOOKUP($G20,'SEMAP Nonroad Growth Factors'!$A$3:$W$121,'SEMAP Nonroad Growth Factors'!W$1,FALSE)),VLOOKUP($H20,'SEMAP Nonroad Growth Factors'!$A$3:$W$121,'SEMAP Nonroad Growth Factors'!W$1,FALSE),VLOOKUP($G20,'SEMAP Nonroad Growth Factors'!$A$3:$W$121,'SEMAP Nonroad Growth Factors'!W$1,FALSE))</f>
        <v>0.91309115674527597</v>
      </c>
      <c r="J20" s="55">
        <f t="shared" si="2"/>
        <v>1.4865945813854163E-3</v>
      </c>
      <c r="K20" s="55">
        <f t="shared" si="3"/>
        <v>4.9504424081448817E-5</v>
      </c>
      <c r="L20" s="55">
        <f t="shared" si="4"/>
        <v>1.5160965566598562E-4</v>
      </c>
      <c r="M20" s="55">
        <f>IF(ISNA(VLOOKUP($G20,'SEMAP Nonroad Growth Factors'!$A$3:$X$121,'SEMAP Nonroad Growth Factors'!X$1,FALSE)),VLOOKUP($H20,'SEMAP Nonroad Growth Factors'!$A$3:$X$121,'SEMAP Nonroad Growth Factors'!X$1,FALSE),VLOOKUP($G20,'SEMAP Nonroad Growth Factors'!$A$3:$X$121,'SEMAP Nonroad Growth Factors'!X$1,FALSE))</f>
        <v>0.91236393438838292</v>
      </c>
      <c r="N20" s="55">
        <f t="shared" si="5"/>
        <v>1.4854105979383823E-3</v>
      </c>
      <c r="O20" s="55">
        <f t="shared" si="6"/>
        <v>4.9464996775980799E-5</v>
      </c>
      <c r="P20" s="55">
        <f t="shared" si="7"/>
        <v>1.514889076658471E-4</v>
      </c>
      <c r="Q20" s="76" t="str">
        <f>VLOOKUP($G20,OSDFactor!$I$2:$Q$156,7,FALSE)</f>
        <v>"7"</v>
      </c>
      <c r="R20" s="76">
        <f>VLOOKUP($G20,OSDFactor!$I$2:$Q$156,9,FALSE)</f>
        <v>3.7022728736128998E-3</v>
      </c>
      <c r="S20" s="63">
        <f t="shared" si="8"/>
        <v>6.0276334428004263E-6</v>
      </c>
      <c r="T20" s="63">
        <f t="shared" si="9"/>
        <v>2.0072353679765871E-7</v>
      </c>
      <c r="U20" s="63">
        <f t="shared" si="10"/>
        <v>6.1472538793468592E-7</v>
      </c>
      <c r="V20" s="63">
        <f t="shared" si="11"/>
        <v>5.5037787927231509E-6</v>
      </c>
      <c r="W20" s="63">
        <f t="shared" si="12"/>
        <v>1.8327888640057715E-7</v>
      </c>
      <c r="X20" s="63">
        <f t="shared" si="13"/>
        <v>5.6130031554997088E-7</v>
      </c>
      <c r="Y20" s="63">
        <f t="shared" si="14"/>
        <v>5.4993953629243909E-6</v>
      </c>
      <c r="Z20" s="63">
        <f t="shared" si="15"/>
        <v>1.8313291575706326E-7</v>
      </c>
      <c r="AA20" s="63">
        <f t="shared" si="16"/>
        <v>5.6085327350451496E-7</v>
      </c>
    </row>
    <row r="21" spans="1:27" x14ac:dyDescent="0.25">
      <c r="A21" s="76">
        <v>13067</v>
      </c>
      <c r="B21" s="1" t="s">
        <v>63</v>
      </c>
      <c r="C21" s="76">
        <v>2267008005</v>
      </c>
      <c r="D21" s="76">
        <v>1.59932E-4</v>
      </c>
      <c r="E21" s="76">
        <v>5.3258099999999896E-6</v>
      </c>
      <c r="F21" s="76">
        <v>1.6310599999999901E-5</v>
      </c>
      <c r="G21" t="str">
        <f t="shared" si="0"/>
        <v>13067_2267008005</v>
      </c>
      <c r="H21" t="str">
        <f t="shared" si="1"/>
        <v>13_2267008005</v>
      </c>
      <c r="I21" s="55">
        <f>IF(ISNA(VLOOKUP($G21,'SEMAP Nonroad Growth Factors'!$A$3:$W$121,'SEMAP Nonroad Growth Factors'!W$1,FALSE)),VLOOKUP($H21,'SEMAP Nonroad Growth Factors'!$A$3:$W$121,'SEMAP Nonroad Growth Factors'!W$1,FALSE),VLOOKUP($G21,'SEMAP Nonroad Growth Factors'!$A$3:$W$121,'SEMAP Nonroad Growth Factors'!W$1,FALSE))</f>
        <v>0.91309115674527597</v>
      </c>
      <c r="J21" s="55">
        <f t="shared" si="2"/>
        <v>1.4603249488058547E-4</v>
      </c>
      <c r="K21" s="55">
        <f t="shared" si="3"/>
        <v>4.8629500135055488E-6</v>
      </c>
      <c r="L21" s="55">
        <f t="shared" si="4"/>
        <v>1.4893064621209408E-5</v>
      </c>
      <c r="M21" s="55">
        <f>IF(ISNA(VLOOKUP($G21,'SEMAP Nonroad Growth Factors'!$A$3:$X$121,'SEMAP Nonroad Growth Factors'!X$1,FALSE)),VLOOKUP($H21,'SEMAP Nonroad Growth Factors'!$A$3:$X$121,'SEMAP Nonroad Growth Factors'!X$1,FALSE),VLOOKUP($G21,'SEMAP Nonroad Growth Factors'!$A$3:$X$121,'SEMAP Nonroad Growth Factors'!X$1,FALSE))</f>
        <v>0.91236393438838292</v>
      </c>
      <c r="N21" s="55">
        <f t="shared" si="5"/>
        <v>1.4591618875460285E-4</v>
      </c>
      <c r="O21" s="55">
        <f t="shared" si="6"/>
        <v>4.8590769654049842E-6</v>
      </c>
      <c r="P21" s="55">
        <f t="shared" si="7"/>
        <v>1.4881203188235069E-5</v>
      </c>
      <c r="Q21" s="76" t="str">
        <f>VLOOKUP($G21,OSDFactor!$I$2:$Q$156,7,FALSE)</f>
        <v>"7"</v>
      </c>
      <c r="R21" s="76">
        <f>VLOOKUP($G21,OSDFactor!$I$2:$Q$156,9,FALSE)</f>
        <v>2.68817204300968E-3</v>
      </c>
      <c r="S21" s="63">
        <f t="shared" si="8"/>
        <v>4.2992473118262415E-7</v>
      </c>
      <c r="T21" s="63">
        <f t="shared" si="9"/>
        <v>1.4316693548381356E-8</v>
      </c>
      <c r="U21" s="63">
        <f t="shared" si="10"/>
        <v>4.3845698924713423E-8</v>
      </c>
      <c r="V21" s="63">
        <f t="shared" si="11"/>
        <v>3.9256047010894408E-7</v>
      </c>
      <c r="W21" s="63">
        <f t="shared" si="12"/>
        <v>1.3072446272859161E-8</v>
      </c>
      <c r="X21" s="63">
        <f t="shared" si="13"/>
        <v>4.0035119949471678E-8</v>
      </c>
      <c r="Y21" s="63">
        <f t="shared" si="14"/>
        <v>3.9224781923264682E-7</v>
      </c>
      <c r="Z21" s="63">
        <f t="shared" si="15"/>
        <v>1.3062034853233992E-8</v>
      </c>
      <c r="AA21" s="63">
        <f t="shared" si="16"/>
        <v>4.0003234376960028E-8</v>
      </c>
    </row>
    <row r="22" spans="1:27" x14ac:dyDescent="0.25">
      <c r="A22" s="76">
        <v>13067</v>
      </c>
      <c r="B22" s="1" t="s">
        <v>63</v>
      </c>
      <c r="C22" s="76">
        <v>2268008005</v>
      </c>
      <c r="D22" s="76">
        <v>1.2647299999999899E-4</v>
      </c>
      <c r="E22" s="76">
        <v>4.21163E-6</v>
      </c>
      <c r="F22" s="76">
        <v>1.28982999999999E-5</v>
      </c>
      <c r="G22" t="str">
        <f t="shared" si="0"/>
        <v>13067_2268008005</v>
      </c>
      <c r="H22" t="str">
        <f t="shared" si="1"/>
        <v>13_2268008005</v>
      </c>
      <c r="I22" s="55">
        <f>IF(ISNA(VLOOKUP($G22,'SEMAP Nonroad Growth Factors'!$A$3:$W$121,'SEMAP Nonroad Growth Factors'!W$1,FALSE)),VLOOKUP($H22,'SEMAP Nonroad Growth Factors'!$A$3:$W$121,'SEMAP Nonroad Growth Factors'!W$1,FALSE),VLOOKUP($G22,'SEMAP Nonroad Growth Factors'!$A$3:$W$121,'SEMAP Nonroad Growth Factors'!W$1,FALSE))</f>
        <v>0.91309115674527597</v>
      </c>
      <c r="J22" s="55">
        <f t="shared" si="2"/>
        <v>1.1548137786704436E-4</v>
      </c>
      <c r="K22" s="55">
        <f t="shared" si="3"/>
        <v>3.8456021084831066E-6</v>
      </c>
      <c r="L22" s="55">
        <f t="shared" si="4"/>
        <v>1.1777323667047502E-5</v>
      </c>
      <c r="M22" s="55">
        <f>IF(ISNA(VLOOKUP($G22,'SEMAP Nonroad Growth Factors'!$A$3:$X$121,'SEMAP Nonroad Growth Factors'!X$1,FALSE)),VLOOKUP($H22,'SEMAP Nonroad Growth Factors'!$A$3:$X$121,'SEMAP Nonroad Growth Factors'!X$1,FALSE),VLOOKUP($G22,'SEMAP Nonroad Growth Factors'!$A$3:$X$121,'SEMAP Nonroad Growth Factors'!X$1,FALSE))</f>
        <v>0.91236393438838292</v>
      </c>
      <c r="N22" s="55">
        <f t="shared" si="5"/>
        <v>1.1538940387390103E-4</v>
      </c>
      <c r="O22" s="55">
        <f t="shared" si="6"/>
        <v>3.8425393169881452E-6</v>
      </c>
      <c r="P22" s="55">
        <f t="shared" si="7"/>
        <v>1.1767943734921588E-5</v>
      </c>
      <c r="Q22" s="76" t="str">
        <f>VLOOKUP($G22,OSDFactor!$I$2:$Q$156,7,FALSE)</f>
        <v>"7"</v>
      </c>
      <c r="R22" s="76">
        <f>VLOOKUP($G22,OSDFactor!$I$2:$Q$156,9,FALSE)</f>
        <v>2.68817204300968E-3</v>
      </c>
      <c r="S22" s="63">
        <f t="shared" si="8"/>
        <v>3.3998118279556056E-7</v>
      </c>
      <c r="T22" s="63">
        <f t="shared" si="9"/>
        <v>1.1321586021500858E-8</v>
      </c>
      <c r="U22" s="63">
        <f t="shared" si="10"/>
        <v>3.4672849462351489E-8</v>
      </c>
      <c r="V22" s="63">
        <f t="shared" si="11"/>
        <v>3.1043381147042549E-7</v>
      </c>
      <c r="W22" s="63">
        <f t="shared" si="12"/>
        <v>1.0337640076563365E-8</v>
      </c>
      <c r="X22" s="63">
        <f t="shared" si="13"/>
        <v>3.165947222323334E-8</v>
      </c>
      <c r="Y22" s="63">
        <f t="shared" si="14"/>
        <v>3.1018656955337361E-7</v>
      </c>
      <c r="Z22" s="63">
        <f t="shared" si="15"/>
        <v>1.0329406766093043E-8</v>
      </c>
      <c r="AA22" s="63">
        <f t="shared" si="16"/>
        <v>3.1634257351927131E-8</v>
      </c>
    </row>
    <row r="23" spans="1:27" x14ac:dyDescent="0.25">
      <c r="A23" s="76">
        <v>13067</v>
      </c>
      <c r="B23" s="1" t="s">
        <v>63</v>
      </c>
      <c r="C23" s="76">
        <v>2270008005</v>
      </c>
      <c r="D23" s="76">
        <v>7.7409699999999903E-3</v>
      </c>
      <c r="E23" s="76">
        <v>2.5777800000000001E-4</v>
      </c>
      <c r="F23" s="76">
        <v>7.8945899999999897E-4</v>
      </c>
      <c r="G23" t="str">
        <f t="shared" si="0"/>
        <v>13067_2270008005</v>
      </c>
      <c r="H23" t="str">
        <f t="shared" si="1"/>
        <v>13_2270008005</v>
      </c>
      <c r="I23" s="55">
        <f>IF(ISNA(VLOOKUP($G23,'SEMAP Nonroad Growth Factors'!$A$3:$W$121,'SEMAP Nonroad Growth Factors'!W$1,FALSE)),VLOOKUP($H23,'SEMAP Nonroad Growth Factors'!$A$3:$W$121,'SEMAP Nonroad Growth Factors'!W$1,FALSE),VLOOKUP($G23,'SEMAP Nonroad Growth Factors'!$A$3:$W$121,'SEMAP Nonroad Growth Factors'!W$1,FALSE))</f>
        <v>0.91309115674527597</v>
      </c>
      <c r="J23" s="55">
        <f t="shared" si="2"/>
        <v>7.0682112516304704E-3</v>
      </c>
      <c r="K23" s="55">
        <f t="shared" si="3"/>
        <v>2.3537481220348375E-4</v>
      </c>
      <c r="L23" s="55">
        <f t="shared" si="4"/>
        <v>7.2084803151296786E-4</v>
      </c>
      <c r="M23" s="55">
        <f>IF(ISNA(VLOOKUP($G23,'SEMAP Nonroad Growth Factors'!$A$3:$X$121,'SEMAP Nonroad Growth Factors'!X$1,FALSE)),VLOOKUP($H23,'SEMAP Nonroad Growth Factors'!$A$3:$X$121,'SEMAP Nonroad Growth Factors'!X$1,FALSE),VLOOKUP($G23,'SEMAP Nonroad Growth Factors'!$A$3:$X$121,'SEMAP Nonroad Growth Factors'!X$1,FALSE))</f>
        <v>0.91236393438838292</v>
      </c>
      <c r="N23" s="55">
        <f t="shared" si="5"/>
        <v>7.0625818451824319E-3</v>
      </c>
      <c r="O23" s="55">
        <f t="shared" si="6"/>
        <v>2.3518735027876859E-4</v>
      </c>
      <c r="P23" s="55">
        <f t="shared" si="7"/>
        <v>7.2027391927831743E-4</v>
      </c>
      <c r="Q23" s="76" t="str">
        <f>VLOOKUP($G23,OSDFactor!$I$2:$Q$156,7,FALSE)</f>
        <v>"7"</v>
      </c>
      <c r="R23" s="76">
        <f>VLOOKUP($G23,OSDFactor!$I$2:$Q$156,9,FALSE)</f>
        <v>3.7133908101612901E-3</v>
      </c>
      <c r="S23" s="63">
        <f t="shared" si="8"/>
        <v>2.8745246859734206E-5</v>
      </c>
      <c r="T23" s="63">
        <f t="shared" si="9"/>
        <v>9.5723045626175697E-7</v>
      </c>
      <c r="U23" s="63">
        <f t="shared" si="10"/>
        <v>2.9315697955991181E-6</v>
      </c>
      <c r="V23" s="63">
        <f t="shared" si="11"/>
        <v>2.6247030706083219E-5</v>
      </c>
      <c r="W23" s="63">
        <f t="shared" si="12"/>
        <v>8.7403866457985597E-7</v>
      </c>
      <c r="X23" s="63">
        <f t="shared" si="13"/>
        <v>2.676790455743111E-6</v>
      </c>
      <c r="Y23" s="63">
        <f t="shared" si="14"/>
        <v>2.6226126519912408E-5</v>
      </c>
      <c r="Z23" s="63">
        <f t="shared" si="15"/>
        <v>8.7334254519136362E-7</v>
      </c>
      <c r="AA23" s="63">
        <f t="shared" si="16"/>
        <v>2.6746585526469587E-6</v>
      </c>
    </row>
    <row r="24" spans="1:27" x14ac:dyDescent="0.25">
      <c r="A24" s="76">
        <v>13067</v>
      </c>
      <c r="B24" s="1" t="s">
        <v>63</v>
      </c>
      <c r="C24" s="76">
        <v>2275001000</v>
      </c>
      <c r="D24" s="76">
        <v>4.1702700000000004</v>
      </c>
      <c r="E24" s="76">
        <v>0.21038200000000001</v>
      </c>
      <c r="F24" s="76">
        <v>2.3423499999999899E-2</v>
      </c>
      <c r="G24" t="str">
        <f t="shared" si="0"/>
        <v>13067_2275001000</v>
      </c>
      <c r="H24" t="str">
        <f t="shared" si="1"/>
        <v>13_2275001000</v>
      </c>
      <c r="I24" s="55">
        <f>IF(ISNA(VLOOKUP($G24,'SEMAP Nonroad Growth Factors'!$A$3:$W$121,'SEMAP Nonroad Growth Factors'!W$1,FALSE)),VLOOKUP($H24,'SEMAP Nonroad Growth Factors'!$A$3:$W$121,'SEMAP Nonroad Growth Factors'!W$1,FALSE),VLOOKUP($G24,'SEMAP Nonroad Growth Factors'!$A$3:$W$121,'SEMAP Nonroad Growth Factors'!W$1,FALSE))</f>
        <v>1</v>
      </c>
      <c r="J24" s="55">
        <f t="shared" si="2"/>
        <v>4.1702700000000004</v>
      </c>
      <c r="K24" s="55">
        <f t="shared" si="3"/>
        <v>0.21038200000000001</v>
      </c>
      <c r="L24" s="55">
        <f t="shared" si="4"/>
        <v>2.3423499999999899E-2</v>
      </c>
      <c r="M24" s="55">
        <f>IF(ISNA(VLOOKUP($G24,'SEMAP Nonroad Growth Factors'!$A$3:$X$121,'SEMAP Nonroad Growth Factors'!X$1,FALSE)),VLOOKUP($H24,'SEMAP Nonroad Growth Factors'!$A$3:$X$121,'SEMAP Nonroad Growth Factors'!X$1,FALSE),VLOOKUP($G24,'SEMAP Nonroad Growth Factors'!$A$3:$X$121,'SEMAP Nonroad Growth Factors'!X$1,FALSE))</f>
        <v>1</v>
      </c>
      <c r="N24" s="55">
        <f t="shared" si="5"/>
        <v>4.1702700000000004</v>
      </c>
      <c r="O24" s="55">
        <f t="shared" si="6"/>
        <v>0.21038200000000001</v>
      </c>
      <c r="P24" s="55">
        <f t="shared" si="7"/>
        <v>2.3423499999999899E-2</v>
      </c>
      <c r="Q24" s="76" t="str">
        <f>VLOOKUP($G24,OSDFactor!$I$2:$Q$156,7,FALSE)</f>
        <v>"7"</v>
      </c>
      <c r="R24" s="76">
        <f>VLOOKUP($G24,OSDFactor!$I$2:$Q$156,9,FALSE)</f>
        <v>2.68817204300968E-3</v>
      </c>
      <c r="S24" s="63">
        <f t="shared" si="8"/>
        <v>1.1210403225801979E-2</v>
      </c>
      <c r="T24" s="63">
        <f t="shared" si="9"/>
        <v>5.6554301075246256E-4</v>
      </c>
      <c r="U24" s="63">
        <f t="shared" si="10"/>
        <v>6.2966397849436968E-5</v>
      </c>
      <c r="V24" s="63">
        <f t="shared" si="11"/>
        <v>1.1210403225801979E-2</v>
      </c>
      <c r="W24" s="63">
        <f t="shared" si="12"/>
        <v>5.6554301075246256E-4</v>
      </c>
      <c r="X24" s="63">
        <f t="shared" si="13"/>
        <v>6.2966397849436968E-5</v>
      </c>
      <c r="Y24" s="63">
        <f t="shared" si="14"/>
        <v>1.1210403225801979E-2</v>
      </c>
      <c r="Z24" s="63">
        <f t="shared" si="15"/>
        <v>5.6554301075246256E-4</v>
      </c>
      <c r="AA24" s="63">
        <f t="shared" si="16"/>
        <v>6.2966397849436968E-5</v>
      </c>
    </row>
    <row r="25" spans="1:27" x14ac:dyDescent="0.25">
      <c r="A25" s="76">
        <v>13067</v>
      </c>
      <c r="B25" s="1" t="s">
        <v>63</v>
      </c>
      <c r="C25" s="76">
        <v>2275020000</v>
      </c>
      <c r="D25" s="76">
        <v>9.2175599999999892E-3</v>
      </c>
      <c r="E25" s="76">
        <v>1.41971999999999E-3</v>
      </c>
      <c r="F25" s="76">
        <v>1.46228E-2</v>
      </c>
      <c r="G25" t="str">
        <f t="shared" si="0"/>
        <v>13067_2275020000</v>
      </c>
      <c r="H25" t="str">
        <f t="shared" si="1"/>
        <v>13_2275020000</v>
      </c>
      <c r="I25" s="55">
        <f>IF(ISNA(VLOOKUP($G25,'SEMAP Nonroad Growth Factors'!$A$3:$W$121,'SEMAP Nonroad Growth Factors'!W$1,FALSE)),VLOOKUP($H25,'SEMAP Nonroad Growth Factors'!$A$3:$W$121,'SEMAP Nonroad Growth Factors'!W$1,FALSE),VLOOKUP($G25,'SEMAP Nonroad Growth Factors'!$A$3:$W$121,'SEMAP Nonroad Growth Factors'!W$1,FALSE))</f>
        <v>0.91309115674527597</v>
      </c>
      <c r="J25" s="55">
        <f t="shared" si="2"/>
        <v>8.4164725227689769E-3</v>
      </c>
      <c r="K25" s="55">
        <f t="shared" si="3"/>
        <v>1.2963337770543941E-3</v>
      </c>
      <c r="L25" s="55">
        <f t="shared" si="4"/>
        <v>1.3351949366854821E-2</v>
      </c>
      <c r="M25" s="55">
        <f>IF(ISNA(VLOOKUP($G25,'SEMAP Nonroad Growth Factors'!$A$3:$X$121,'SEMAP Nonroad Growth Factors'!X$1,FALSE)),VLOOKUP($H25,'SEMAP Nonroad Growth Factors'!$A$3:$X$121,'SEMAP Nonroad Growth Factors'!X$1,FALSE),VLOOKUP($G25,'SEMAP Nonroad Growth Factors'!$A$3:$X$121,'SEMAP Nonroad Growth Factors'!X$1,FALSE))</f>
        <v>0.91236393438838292</v>
      </c>
      <c r="N25" s="55">
        <f t="shared" si="5"/>
        <v>8.4097693070609731E-3</v>
      </c>
      <c r="O25" s="55">
        <f t="shared" si="6"/>
        <v>1.2953013249298658E-3</v>
      </c>
      <c r="P25" s="55">
        <f t="shared" si="7"/>
        <v>1.3341315339774446E-2</v>
      </c>
      <c r="Q25" s="76" t="str">
        <f>VLOOKUP($G25,OSDFactor!$I$2:$Q$156,7,FALSE)</f>
        <v>"7"</v>
      </c>
      <c r="R25" s="76">
        <f>VLOOKUP($G25,OSDFactor!$I$2:$Q$156,9,FALSE)</f>
        <v>2.8008499130774199E-3</v>
      </c>
      <c r="S25" s="63">
        <f t="shared" si="8"/>
        <v>2.5817002124785872E-5</v>
      </c>
      <c r="T25" s="63">
        <f t="shared" si="9"/>
        <v>3.9764226385942469E-6</v>
      </c>
      <c r="U25" s="63">
        <f t="shared" si="10"/>
        <v>4.0956268108948493E-5</v>
      </c>
      <c r="V25" s="63">
        <f t="shared" si="11"/>
        <v>2.357327633381598E-5</v>
      </c>
      <c r="W25" s="63">
        <f t="shared" si="12"/>
        <v>3.6308363467821231E-6</v>
      </c>
      <c r="X25" s="63">
        <f t="shared" si="13"/>
        <v>3.7396806223569438E-5</v>
      </c>
      <c r="Y25" s="63">
        <f t="shared" si="14"/>
        <v>2.355450163268288E-5</v>
      </c>
      <c r="Z25" s="63">
        <f t="shared" si="15"/>
        <v>3.6279446033388815E-6</v>
      </c>
      <c r="AA25" s="63">
        <f t="shared" si="16"/>
        <v>3.7367021909745702E-5</v>
      </c>
    </row>
    <row r="26" spans="1:27" x14ac:dyDescent="0.25">
      <c r="A26" s="76">
        <v>13067</v>
      </c>
      <c r="B26" s="1" t="s">
        <v>63</v>
      </c>
      <c r="C26" s="76">
        <v>2275050011</v>
      </c>
      <c r="D26" s="76">
        <v>128.24081000000001</v>
      </c>
      <c r="E26" s="76">
        <v>1.6062120769999899</v>
      </c>
      <c r="F26" s="76">
        <v>0.69383087499999996</v>
      </c>
      <c r="G26" t="str">
        <f t="shared" si="0"/>
        <v>13067_2275050011</v>
      </c>
      <c r="H26" t="str">
        <f t="shared" si="1"/>
        <v>13_2275050011</v>
      </c>
      <c r="I26" s="55">
        <f>IF(ISNA(VLOOKUP($G26,'SEMAP Nonroad Growth Factors'!$A$3:$W$121,'SEMAP Nonroad Growth Factors'!W$1,FALSE)),VLOOKUP($H26,'SEMAP Nonroad Growth Factors'!$A$3:$W$121,'SEMAP Nonroad Growth Factors'!W$1,FALSE),VLOOKUP($G26,'SEMAP Nonroad Growth Factors'!$A$3:$W$121,'SEMAP Nonroad Growth Factors'!W$1,FALSE))</f>
        <v>1.0109381878811154</v>
      </c>
      <c r="J26" s="55">
        <f t="shared" si="2"/>
        <v>129.64353207380643</v>
      </c>
      <c r="K26" s="55">
        <f t="shared" si="3"/>
        <v>1.6237811264751325</v>
      </c>
      <c r="L26" s="55">
        <f t="shared" si="4"/>
        <v>0.70142012746846871</v>
      </c>
      <c r="M26" s="55">
        <f>IF(ISNA(VLOOKUP($G26,'SEMAP Nonroad Growth Factors'!$A$3:$X$121,'SEMAP Nonroad Growth Factors'!X$1,FALSE)),VLOOKUP($H26,'SEMAP Nonroad Growth Factors'!$A$3:$X$121,'SEMAP Nonroad Growth Factors'!X$1,FALSE),VLOOKUP($G26,'SEMAP Nonroad Growth Factors'!$A$3:$X$121,'SEMAP Nonroad Growth Factors'!X$1,FALSE))</f>
        <v>1.0211176575277026</v>
      </c>
      <c r="N26" s="55">
        <f t="shared" si="5"/>
        <v>130.94895550665518</v>
      </c>
      <c r="O26" s="55">
        <f t="shared" si="6"/>
        <v>1.6401315135589356</v>
      </c>
      <c r="P26" s="55">
        <f t="shared" si="7"/>
        <v>0.70848295780039616</v>
      </c>
      <c r="Q26" s="76" t="str">
        <f>VLOOKUP($G26,OSDFactor!$I$2:$Q$156,7,FALSE)</f>
        <v>"7"</v>
      </c>
      <c r="R26" s="76">
        <f>VLOOKUP($G26,OSDFactor!$I$2:$Q$156,9,FALSE)</f>
        <v>2.68817204300968E-3</v>
      </c>
      <c r="S26" s="63">
        <f t="shared" si="8"/>
        <v>0.34473336021491624</v>
      </c>
      <c r="T26" s="63">
        <f t="shared" si="9"/>
        <v>4.3177744005358839E-3</v>
      </c>
      <c r="U26" s="63">
        <f t="shared" si="10"/>
        <v>1.8651367607519437E-3</v>
      </c>
      <c r="V26" s="63">
        <f t="shared" si="11"/>
        <v>0.34850411847783519</v>
      </c>
      <c r="W26" s="63">
        <f t="shared" si="12"/>
        <v>4.3650030281572163E-3</v>
      </c>
      <c r="X26" s="63">
        <f t="shared" si="13"/>
        <v>1.8855379770650238E-3</v>
      </c>
      <c r="Y26" s="63">
        <f t="shared" si="14"/>
        <v>0.35201332125430895</v>
      </c>
      <c r="Z26" s="63">
        <f t="shared" si="15"/>
        <v>4.4089556816082828E-3</v>
      </c>
      <c r="AA26" s="63">
        <f t="shared" si="16"/>
        <v>1.9045240801078319E-3</v>
      </c>
    </row>
    <row r="27" spans="1:27" x14ac:dyDescent="0.25">
      <c r="A27" s="76">
        <v>13067</v>
      </c>
      <c r="B27" s="1" t="s">
        <v>63</v>
      </c>
      <c r="C27" s="76">
        <v>2275050012</v>
      </c>
      <c r="D27" s="76">
        <v>40.483719999999998</v>
      </c>
      <c r="E27" s="76">
        <v>2.9145865999999998</v>
      </c>
      <c r="F27" s="76">
        <v>1.36852923</v>
      </c>
      <c r="G27" t="str">
        <f t="shared" si="0"/>
        <v>13067_2275050012</v>
      </c>
      <c r="H27" t="str">
        <f t="shared" si="1"/>
        <v>13_2275050012</v>
      </c>
      <c r="I27" s="55">
        <f>IF(ISNA(VLOOKUP($G27,'SEMAP Nonroad Growth Factors'!$A$3:$W$121,'SEMAP Nonroad Growth Factors'!W$1,FALSE)),VLOOKUP($H27,'SEMAP Nonroad Growth Factors'!$A$3:$W$121,'SEMAP Nonroad Growth Factors'!W$1,FALSE),VLOOKUP($G27,'SEMAP Nonroad Growth Factors'!$A$3:$W$121,'SEMAP Nonroad Growth Factors'!W$1,FALSE))</f>
        <v>1.0109381878811154</v>
      </c>
      <c r="J27" s="55">
        <f t="shared" si="2"/>
        <v>40.926538535486472</v>
      </c>
      <c r="K27" s="55">
        <f t="shared" si="3"/>
        <v>2.9464668958265814</v>
      </c>
      <c r="L27" s="55">
        <f t="shared" si="4"/>
        <v>1.3834984598385383</v>
      </c>
      <c r="M27" s="55">
        <f>IF(ISNA(VLOOKUP($G27,'SEMAP Nonroad Growth Factors'!$A$3:$X$121,'SEMAP Nonroad Growth Factors'!X$1,FALSE)),VLOOKUP($H27,'SEMAP Nonroad Growth Factors'!$A$3:$X$121,'SEMAP Nonroad Growth Factors'!X$1,FALSE),VLOOKUP($G27,'SEMAP Nonroad Growth Factors'!$A$3:$X$121,'SEMAP Nonroad Growth Factors'!X$1,FALSE))</f>
        <v>1.0211176575277026</v>
      </c>
      <c r="N27" s="55">
        <f t="shared" si="5"/>
        <v>41.338641334407399</v>
      </c>
      <c r="O27" s="55">
        <f t="shared" si="6"/>
        <v>2.976135841653631</v>
      </c>
      <c r="P27" s="55">
        <f t="shared" si="7"/>
        <v>1.3974293615957905</v>
      </c>
      <c r="Q27" s="76" t="str">
        <f>VLOOKUP($G27,OSDFactor!$I$2:$Q$156,7,FALSE)</f>
        <v>"7"</v>
      </c>
      <c r="R27" s="76">
        <f>VLOOKUP($G27,OSDFactor!$I$2:$Q$156,9,FALSE)</f>
        <v>2.68817204300968E-3</v>
      </c>
      <c r="S27" s="63">
        <f t="shared" si="8"/>
        <v>0.10882720430103184</v>
      </c>
      <c r="T27" s="63">
        <f t="shared" si="9"/>
        <v>7.8349102150506358E-3</v>
      </c>
      <c r="U27" s="63">
        <f t="shared" si="10"/>
        <v>3.6788420161275644E-3</v>
      </c>
      <c r="V27" s="63">
        <f t="shared" si="11"/>
        <v>0.11001757670825306</v>
      </c>
      <c r="W27" s="63">
        <f t="shared" si="12"/>
        <v>7.9206099350145314E-3</v>
      </c>
      <c r="X27" s="63">
        <f t="shared" si="13"/>
        <v>3.7190818812849091E-3</v>
      </c>
      <c r="Y27" s="63">
        <f t="shared" si="14"/>
        <v>0.11112537993115834</v>
      </c>
      <c r="Z27" s="63">
        <f t="shared" si="15"/>
        <v>8.0003651657323746E-3</v>
      </c>
      <c r="AA27" s="63">
        <f t="shared" si="16"/>
        <v>3.7565305419226687E-3</v>
      </c>
    </row>
    <row r="28" spans="1:27" x14ac:dyDescent="0.25">
      <c r="A28" s="76">
        <v>13067</v>
      </c>
      <c r="B28" s="1" t="s">
        <v>63</v>
      </c>
      <c r="C28" s="76">
        <v>2275060011</v>
      </c>
      <c r="D28" s="76">
        <v>3.3175099999999902</v>
      </c>
      <c r="E28" s="76">
        <v>2.0011000000000001E-2</v>
      </c>
      <c r="F28" s="76">
        <v>1.8633699999999899E-2</v>
      </c>
      <c r="G28" t="str">
        <f t="shared" si="0"/>
        <v>13067_2275060011</v>
      </c>
      <c r="H28" t="str">
        <f t="shared" si="1"/>
        <v>13_2275060011</v>
      </c>
      <c r="I28" s="55">
        <f>IF(ISNA(VLOOKUP($G28,'SEMAP Nonroad Growth Factors'!$A$3:$W$121,'SEMAP Nonroad Growth Factors'!W$1,FALSE)),VLOOKUP($H28,'SEMAP Nonroad Growth Factors'!$A$3:$W$121,'SEMAP Nonroad Growth Factors'!W$1,FALSE),VLOOKUP($G28,'SEMAP Nonroad Growth Factors'!$A$3:$W$121,'SEMAP Nonroad Growth Factors'!W$1,FALSE))</f>
        <v>1.2482245519107202</v>
      </c>
      <c r="J28" s="55">
        <f t="shared" si="2"/>
        <v>4.1409974332093213</v>
      </c>
      <c r="K28" s="55">
        <f t="shared" si="3"/>
        <v>2.4978221508285423E-2</v>
      </c>
      <c r="L28" s="55">
        <f t="shared" si="4"/>
        <v>2.325904183293866E-2</v>
      </c>
      <c r="M28" s="55">
        <f>IF(ISNA(VLOOKUP($G28,'SEMAP Nonroad Growth Factors'!$A$3:$X$121,'SEMAP Nonroad Growth Factors'!X$1,FALSE)),VLOOKUP($H28,'SEMAP Nonroad Growth Factors'!$A$3:$X$121,'SEMAP Nonroad Growth Factors'!X$1,FALSE),VLOOKUP($G28,'SEMAP Nonroad Growth Factors'!$A$3:$X$121,'SEMAP Nonroad Growth Factors'!X$1,FALSE))</f>
        <v>1.9497801826175178</v>
      </c>
      <c r="N28" s="55">
        <f t="shared" si="5"/>
        <v>6.4684152536354222</v>
      </c>
      <c r="O28" s="55">
        <f t="shared" si="6"/>
        <v>3.9017051234359154E-2</v>
      </c>
      <c r="P28" s="55">
        <f t="shared" si="7"/>
        <v>3.6331618988839846E-2</v>
      </c>
      <c r="Q28" s="76" t="str">
        <f>VLOOKUP($G28,OSDFactor!$I$2:$Q$156,7,FALSE)</f>
        <v>"7"</v>
      </c>
      <c r="R28" s="76">
        <f>VLOOKUP($G28,OSDFactor!$I$2:$Q$156,9,FALSE)</f>
        <v>2.8008499130774199E-3</v>
      </c>
      <c r="S28" s="63">
        <f t="shared" si="8"/>
        <v>9.2918475951334432E-3</v>
      </c>
      <c r="T28" s="63">
        <f t="shared" si="9"/>
        <v>5.6047807610592253E-5</v>
      </c>
      <c r="U28" s="63">
        <f t="shared" si="10"/>
        <v>5.2190197025310434E-5</v>
      </c>
      <c r="V28" s="63">
        <f t="shared" si="11"/>
        <v>1.1598312300858147E-2</v>
      </c>
      <c r="W28" s="63">
        <f t="shared" si="12"/>
        <v>6.9960249540309763E-5</v>
      </c>
      <c r="X28" s="63">
        <f t="shared" si="13"/>
        <v>6.514508529605032E-5</v>
      </c>
      <c r="Y28" s="63">
        <f t="shared" si="14"/>
        <v>1.8117060300893429E-2</v>
      </c>
      <c r="Z28" s="63">
        <f t="shared" si="15"/>
        <v>1.0928090455829208E-4</v>
      </c>
      <c r="AA28" s="63">
        <f t="shared" si="16"/>
        <v>1.0175941188685402E-4</v>
      </c>
    </row>
    <row r="29" spans="1:27" x14ac:dyDescent="0.25">
      <c r="A29" s="76">
        <v>13067</v>
      </c>
      <c r="B29" s="1" t="s">
        <v>63</v>
      </c>
      <c r="C29" s="76">
        <v>2275060012</v>
      </c>
      <c r="D29" s="76">
        <v>1.52502</v>
      </c>
      <c r="E29" s="76">
        <v>0.42480000000000001</v>
      </c>
      <c r="F29" s="76">
        <v>0.32744600000000001</v>
      </c>
      <c r="G29" t="str">
        <f t="shared" si="0"/>
        <v>13067_2275060012</v>
      </c>
      <c r="H29" t="str">
        <f t="shared" si="1"/>
        <v>13_2275060012</v>
      </c>
      <c r="I29" s="55">
        <f>IF(ISNA(VLOOKUP($G29,'SEMAP Nonroad Growth Factors'!$A$3:$W$121,'SEMAP Nonroad Growth Factors'!W$1,FALSE)),VLOOKUP($H29,'SEMAP Nonroad Growth Factors'!$A$3:$W$121,'SEMAP Nonroad Growth Factors'!W$1,FALSE),VLOOKUP($G29,'SEMAP Nonroad Growth Factors'!$A$3:$W$121,'SEMAP Nonroad Growth Factors'!W$1,FALSE))</f>
        <v>1.2482245519107202</v>
      </c>
      <c r="J29" s="55">
        <f t="shared" si="2"/>
        <v>1.9035674061548866</v>
      </c>
      <c r="K29" s="55">
        <f t="shared" si="3"/>
        <v>0.53024578965167402</v>
      </c>
      <c r="L29" s="55">
        <f t="shared" si="4"/>
        <v>0.40872613662495771</v>
      </c>
      <c r="M29" s="55">
        <f>IF(ISNA(VLOOKUP($G29,'SEMAP Nonroad Growth Factors'!$A$3:$X$121,'SEMAP Nonroad Growth Factors'!X$1,FALSE)),VLOOKUP($H29,'SEMAP Nonroad Growth Factors'!$A$3:$X$121,'SEMAP Nonroad Growth Factors'!X$1,FALSE),VLOOKUP($G29,'SEMAP Nonroad Growth Factors'!$A$3:$X$121,'SEMAP Nonroad Growth Factors'!X$1,FALSE))</f>
        <v>1.9497801826175178</v>
      </c>
      <c r="N29" s="55">
        <f t="shared" si="5"/>
        <v>2.973453774095367</v>
      </c>
      <c r="O29" s="55">
        <f t="shared" si="6"/>
        <v>0.82826662157592157</v>
      </c>
      <c r="P29" s="55">
        <f t="shared" si="7"/>
        <v>0.63844772167737573</v>
      </c>
      <c r="Q29" s="76" t="str">
        <f>VLOOKUP($G29,OSDFactor!$I$2:$Q$156,7,FALSE)</f>
        <v>"7"</v>
      </c>
      <c r="R29" s="76">
        <f>VLOOKUP($G29,OSDFactor!$I$2:$Q$156,9,FALSE)</f>
        <v>2.8008499130774199E-3</v>
      </c>
      <c r="S29" s="63">
        <f t="shared" si="8"/>
        <v>4.271352134441327E-3</v>
      </c>
      <c r="T29" s="63">
        <f t="shared" si="9"/>
        <v>1.189801043075288E-3</v>
      </c>
      <c r="U29" s="63">
        <f t="shared" si="10"/>
        <v>9.1712710063754886E-4</v>
      </c>
      <c r="V29" s="63">
        <f t="shared" ref="V29:V60" si="26">J29*$R29</f>
        <v>5.331606604065924E-3</v>
      </c>
      <c r="W29" s="63">
        <f t="shared" ref="W29:W60" si="27">K29*$R29</f>
        <v>1.4851388738555591E-3</v>
      </c>
      <c r="X29" s="63">
        <f t="shared" ref="X29:X60" si="28">L29*$R29</f>
        <v>1.1447805642384825E-3</v>
      </c>
      <c r="Y29" s="63">
        <f t="shared" ref="Y29:Y60" si="29">N29*$R29</f>
        <v>8.328197744714735E-3</v>
      </c>
      <c r="Z29" s="63">
        <f t="shared" ref="Z29:Z60" si="30">O29*$R29</f>
        <v>2.3198504950458481E-3</v>
      </c>
      <c r="AA29" s="63">
        <f t="shared" ref="AA29:AA60" si="31">P29*$R29</f>
        <v>1.7881962457645547E-3</v>
      </c>
    </row>
    <row r="30" spans="1:27" x14ac:dyDescent="0.25">
      <c r="A30" s="76">
        <v>13067</v>
      </c>
      <c r="B30" s="1" t="s">
        <v>63</v>
      </c>
      <c r="C30" s="76">
        <v>2275070000</v>
      </c>
      <c r="D30" s="76">
        <v>2.6961999999999901E-4</v>
      </c>
      <c r="E30" s="76">
        <v>2.3509000000000001E-5</v>
      </c>
      <c r="F30" s="76">
        <v>3.66864E-4</v>
      </c>
      <c r="G30" t="str">
        <f t="shared" si="0"/>
        <v>13067_2275070000</v>
      </c>
      <c r="H30" t="str">
        <f t="shared" si="1"/>
        <v>13_2275070000</v>
      </c>
      <c r="I30" s="55">
        <f>IF(ISNA(VLOOKUP($G30,'SEMAP Nonroad Growth Factors'!$A$3:$W$121,'SEMAP Nonroad Growth Factors'!W$1,FALSE)),VLOOKUP($H30,'SEMAP Nonroad Growth Factors'!$A$3:$W$121,'SEMAP Nonroad Growth Factors'!W$1,FALSE),VLOOKUP($G30,'SEMAP Nonroad Growth Factors'!$A$3:$W$121,'SEMAP Nonroad Growth Factors'!W$1,FALSE))</f>
        <v>0.91309115674527597</v>
      </c>
      <c r="J30" s="55">
        <f t="shared" si="2"/>
        <v>2.4618763768166038E-4</v>
      </c>
      <c r="K30" s="55">
        <f t="shared" si="3"/>
        <v>2.1465860003924694E-5</v>
      </c>
      <c r="L30" s="55">
        <f t="shared" si="4"/>
        <v>3.3498027412819895E-4</v>
      </c>
      <c r="M30" s="55">
        <f>IF(ISNA(VLOOKUP($G30,'SEMAP Nonroad Growth Factors'!$A$3:$X$121,'SEMAP Nonroad Growth Factors'!X$1,FALSE)),VLOOKUP($H30,'SEMAP Nonroad Growth Factors'!$A$3:$X$121,'SEMAP Nonroad Growth Factors'!X$1,FALSE),VLOOKUP($G30,'SEMAP Nonroad Growth Factors'!$A$3:$X$121,'SEMAP Nonroad Growth Factors'!X$1,FALSE))</f>
        <v>0.91236393438838292</v>
      </c>
      <c r="N30" s="55">
        <f t="shared" si="5"/>
        <v>2.459915639897949E-4</v>
      </c>
      <c r="O30" s="55">
        <f t="shared" si="6"/>
        <v>2.1448763733536495E-5</v>
      </c>
      <c r="P30" s="55">
        <f t="shared" si="7"/>
        <v>3.3471348242545971E-4</v>
      </c>
      <c r="Q30" s="76" t="str">
        <f>VLOOKUP($G30,OSDFactor!$I$2:$Q$156,7,FALSE)</f>
        <v>"7"</v>
      </c>
      <c r="R30" s="76">
        <f>VLOOKUP($G30,OSDFactor!$I$2:$Q$156,9,FALSE)</f>
        <v>2.8008499130774199E-3</v>
      </c>
      <c r="S30" s="63">
        <f t="shared" si="8"/>
        <v>7.5516515356393114E-7</v>
      </c>
      <c r="T30" s="63">
        <f t="shared" si="9"/>
        <v>6.5845180606537062E-8</v>
      </c>
      <c r="U30" s="63">
        <f t="shared" si="10"/>
        <v>1.0275310025112345E-6</v>
      </c>
      <c r="V30" s="63">
        <f t="shared" si="26"/>
        <v>6.8953462360141388E-7</v>
      </c>
      <c r="W30" s="63">
        <f t="shared" si="27"/>
        <v>6.0122652126124539E-8</v>
      </c>
      <c r="X30" s="63">
        <f t="shared" si="28"/>
        <v>9.3822947167461626E-7</v>
      </c>
      <c r="Y30" s="63">
        <f t="shared" si="29"/>
        <v>6.8898545061859562E-7</v>
      </c>
      <c r="Z30" s="63">
        <f t="shared" si="30"/>
        <v>6.0074768038693807E-8</v>
      </c>
      <c r="AA30" s="63">
        <f t="shared" si="31"/>
        <v>9.3748222815718934E-7</v>
      </c>
    </row>
    <row r="31" spans="1:27" x14ac:dyDescent="0.25">
      <c r="A31" s="76">
        <v>13077</v>
      </c>
      <c r="B31" s="1" t="s">
        <v>65</v>
      </c>
      <c r="C31" s="76">
        <v>2275050011</v>
      </c>
      <c r="D31" s="76">
        <v>61.833796999999997</v>
      </c>
      <c r="E31" s="76">
        <v>0.77446113699999897</v>
      </c>
      <c r="F31" s="76">
        <v>0.334542904999999</v>
      </c>
      <c r="G31" t="str">
        <f t="shared" si="0"/>
        <v>13077_2275050011</v>
      </c>
      <c r="H31" t="str">
        <f t="shared" si="1"/>
        <v>13_2275050011</v>
      </c>
      <c r="I31" s="55">
        <f>IF(ISNA(VLOOKUP($G31,'SEMAP Nonroad Growth Factors'!$A$3:$W$121,'SEMAP Nonroad Growth Factors'!W$1,FALSE)),VLOOKUP($H31,'SEMAP Nonroad Growth Factors'!$A$3:$W$121,'SEMAP Nonroad Growth Factors'!W$1,FALSE),VLOOKUP($G31,'SEMAP Nonroad Growth Factors'!$A$3:$W$121,'SEMAP Nonroad Growth Factors'!W$1,FALSE))</f>
        <v>1.0109381878811154</v>
      </c>
      <c r="J31" s="55">
        <f t="shared" si="2"/>
        <v>62.510146688988748</v>
      </c>
      <c r="K31" s="55">
        <f t="shared" si="3"/>
        <v>0.78293233842312726</v>
      </c>
      <c r="L31" s="55">
        <f t="shared" si="4"/>
        <v>0.33820219814918318</v>
      </c>
      <c r="M31" s="55">
        <f>IF(ISNA(VLOOKUP($G31,'SEMAP Nonroad Growth Factors'!$A$3:$X$121,'SEMAP Nonroad Growth Factors'!X$1,FALSE)),VLOOKUP($H31,'SEMAP Nonroad Growth Factors'!$A$3:$X$121,'SEMAP Nonroad Growth Factors'!X$1,FALSE),VLOOKUP($G31,'SEMAP Nonroad Growth Factors'!$A$3:$X$121,'SEMAP Nonroad Growth Factors'!X$1,FALSE))</f>
        <v>1.0211176575277026</v>
      </c>
      <c r="N31" s="55">
        <f t="shared" si="5"/>
        <v>63.139581948683478</v>
      </c>
      <c r="O31" s="55">
        <f t="shared" si="6"/>
        <v>0.79081594205968009</v>
      </c>
      <c r="P31" s="55">
        <f t="shared" si="7"/>
        <v>0.34160766749611171</v>
      </c>
      <c r="Q31" s="76" t="str">
        <f>VLOOKUP($G31,OSDFactor!$I$2:$Q$156,7,FALSE)</f>
        <v>"7"</v>
      </c>
      <c r="R31" s="76">
        <f>VLOOKUP($G31,OSDFactor!$I$2:$Q$156,9,FALSE)</f>
        <v>2.68817204300968E-3</v>
      </c>
      <c r="S31" s="63">
        <f t="shared" si="8"/>
        <v>0.1662198844085358</v>
      </c>
      <c r="T31" s="63">
        <f t="shared" si="9"/>
        <v>2.0818847768808869E-3</v>
      </c>
      <c r="U31" s="63">
        <f t="shared" si="10"/>
        <v>8.9930888440824057E-4</v>
      </c>
      <c r="V31" s="63">
        <f t="shared" si="26"/>
        <v>0.16803802873377366</v>
      </c>
      <c r="W31" s="63">
        <f t="shared" si="27"/>
        <v>2.104656823717244E-3</v>
      </c>
      <c r="X31" s="63">
        <f t="shared" si="28"/>
        <v>9.0914569394905435E-4</v>
      </c>
      <c r="Y31" s="63">
        <f t="shared" si="29"/>
        <v>0.16973005900176957</v>
      </c>
      <c r="Z31" s="63">
        <f t="shared" si="30"/>
        <v>2.1258493066111947E-3</v>
      </c>
      <c r="AA31" s="63">
        <f t="shared" si="31"/>
        <v>9.1830018144079407E-4</v>
      </c>
    </row>
    <row r="32" spans="1:27" x14ac:dyDescent="0.25">
      <c r="A32" s="76">
        <v>13077</v>
      </c>
      <c r="B32" s="1" t="s">
        <v>65</v>
      </c>
      <c r="C32" s="76">
        <v>2275050012</v>
      </c>
      <c r="D32" s="76">
        <v>17.54486</v>
      </c>
      <c r="E32" s="76">
        <v>1.2631238</v>
      </c>
      <c r="F32" s="76">
        <v>0.59309288999999998</v>
      </c>
      <c r="G32" t="str">
        <f t="shared" si="0"/>
        <v>13077_2275050012</v>
      </c>
      <c r="H32" t="str">
        <f t="shared" si="1"/>
        <v>13_2275050012</v>
      </c>
      <c r="I32" s="55">
        <f>IF(ISNA(VLOOKUP($G32,'SEMAP Nonroad Growth Factors'!$A$3:$W$121,'SEMAP Nonroad Growth Factors'!W$1,FALSE)),VLOOKUP($H32,'SEMAP Nonroad Growth Factors'!$A$3:$W$121,'SEMAP Nonroad Growth Factors'!W$1,FALSE),VLOOKUP($G32,'SEMAP Nonroad Growth Factors'!$A$3:$W$121,'SEMAP Nonroad Growth Factors'!W$1,FALSE))</f>
        <v>1.0109381878811154</v>
      </c>
      <c r="J32" s="55">
        <f t="shared" si="2"/>
        <v>17.736768975027868</v>
      </c>
      <c r="K32" s="55">
        <f t="shared" si="3"/>
        <v>1.2769400854415085</v>
      </c>
      <c r="L32" s="55">
        <f t="shared" si="4"/>
        <v>0.59958025146177374</v>
      </c>
      <c r="M32" s="55">
        <f>IF(ISNA(VLOOKUP($G32,'SEMAP Nonroad Growth Factors'!$A$3:$X$121,'SEMAP Nonroad Growth Factors'!X$1,FALSE)),VLOOKUP($H32,'SEMAP Nonroad Growth Factors'!$A$3:$X$121,'SEMAP Nonroad Growth Factors'!X$1,FALSE),VLOOKUP($G32,'SEMAP Nonroad Growth Factors'!$A$3:$X$121,'SEMAP Nonroad Growth Factors'!X$1,FALSE))</f>
        <v>1.0211176575277026</v>
      </c>
      <c r="N32" s="55">
        <f t="shared" si="5"/>
        <v>17.915366344851488</v>
      </c>
      <c r="O32" s="55">
        <f t="shared" si="6"/>
        <v>1.2897980158234903</v>
      </c>
      <c r="P32" s="55">
        <f t="shared" si="7"/>
        <v>0.60561762253313534</v>
      </c>
      <c r="Q32" s="76" t="str">
        <f>VLOOKUP($G32,OSDFactor!$I$2:$Q$156,7,FALSE)</f>
        <v>"7"</v>
      </c>
      <c r="R32" s="76">
        <f>VLOOKUP($G32,OSDFactor!$I$2:$Q$156,9,FALSE)</f>
        <v>2.68817204300968E-3</v>
      </c>
      <c r="S32" s="63">
        <f t="shared" si="8"/>
        <v>4.7163602150518812E-2</v>
      </c>
      <c r="T32" s="63">
        <f t="shared" si="9"/>
        <v>3.3954940860201504E-3</v>
      </c>
      <c r="U32" s="63">
        <f t="shared" si="10"/>
        <v>1.5943357258058153E-3</v>
      </c>
      <c r="V32" s="63">
        <f t="shared" si="26"/>
        <v>4.7679486491991371E-2</v>
      </c>
      <c r="W32" s="63">
        <f t="shared" si="27"/>
        <v>3.4326346382822551E-3</v>
      </c>
      <c r="X32" s="63">
        <f t="shared" si="28"/>
        <v>1.611774869520254E-3</v>
      </c>
      <c r="Y32" s="63">
        <f t="shared" si="29"/>
        <v>4.8159586948506292E-2</v>
      </c>
      <c r="Z32" s="63">
        <f t="shared" si="30"/>
        <v>3.4671989672660636E-3</v>
      </c>
      <c r="AA32" s="63">
        <f t="shared" si="31"/>
        <v>1.6280043616475636E-3</v>
      </c>
    </row>
    <row r="33" spans="1:27" x14ac:dyDescent="0.25">
      <c r="A33" s="76">
        <v>13089</v>
      </c>
      <c r="B33" s="1" t="s">
        <v>67</v>
      </c>
      <c r="C33" s="76">
        <v>2265008005</v>
      </c>
      <c r="D33" s="76">
        <v>1.0986199999999899E-2</v>
      </c>
      <c r="E33" s="76">
        <v>3.7302100000000002E-4</v>
      </c>
      <c r="F33" s="76">
        <v>1.14999999999999E-3</v>
      </c>
      <c r="G33" t="str">
        <f t="shared" si="0"/>
        <v>13089_2265008005</v>
      </c>
      <c r="H33" t="str">
        <f t="shared" si="1"/>
        <v>13_2265008005</v>
      </c>
      <c r="I33" s="55">
        <f>IF(ISNA(VLOOKUP($G33,'SEMAP Nonroad Growth Factors'!$A$3:$W$121,'SEMAP Nonroad Growth Factors'!W$1,FALSE)),VLOOKUP($H33,'SEMAP Nonroad Growth Factors'!$A$3:$W$121,'SEMAP Nonroad Growth Factors'!W$1,FALSE),VLOOKUP($G33,'SEMAP Nonroad Growth Factors'!$A$3:$W$121,'SEMAP Nonroad Growth Factors'!W$1,FALSE))</f>
        <v>0.91309115674527597</v>
      </c>
      <c r="J33" s="55">
        <f t="shared" si="2"/>
        <v>1.0031402066234858E-2</v>
      </c>
      <c r="K33" s="55">
        <f t="shared" si="3"/>
        <v>3.4060217638027959E-4</v>
      </c>
      <c r="L33" s="55">
        <f t="shared" si="4"/>
        <v>1.0500548302570583E-3</v>
      </c>
      <c r="M33" s="55">
        <f>IF(ISNA(VLOOKUP($G33,'SEMAP Nonroad Growth Factors'!$A$3:$X$121,'SEMAP Nonroad Growth Factors'!X$1,FALSE)),VLOOKUP($H33,'SEMAP Nonroad Growth Factors'!$A$3:$X$121,'SEMAP Nonroad Growth Factors'!X$1,FALSE),VLOOKUP($G33,'SEMAP Nonroad Growth Factors'!$A$3:$X$121,'SEMAP Nonroad Growth Factors'!X$1,FALSE))</f>
        <v>0.91236393438838292</v>
      </c>
      <c r="N33" s="55">
        <f t="shared" si="5"/>
        <v>1.0023412655977561E-2</v>
      </c>
      <c r="O33" s="55">
        <f t="shared" si="6"/>
        <v>3.4033090716948901E-4</v>
      </c>
      <c r="P33" s="55">
        <f t="shared" si="7"/>
        <v>1.0492185245466312E-3</v>
      </c>
      <c r="Q33" s="76" t="str">
        <f>VLOOKUP($G33,OSDFactor!$I$2:$Q$156,7,FALSE)</f>
        <v>"7"</v>
      </c>
      <c r="R33" s="76">
        <f>VLOOKUP($G33,OSDFactor!$I$2:$Q$156,9,FALSE)</f>
        <v>3.7022728736128998E-3</v>
      </c>
      <c r="S33" s="63">
        <f t="shared" si="8"/>
        <v>4.0673910244085667E-5</v>
      </c>
      <c r="T33" s="63">
        <f t="shared" si="9"/>
        <v>1.3810255295879575E-6</v>
      </c>
      <c r="U33" s="63">
        <f t="shared" si="10"/>
        <v>4.2576138046547982E-6</v>
      </c>
      <c r="V33" s="63">
        <f t="shared" si="26"/>
        <v>3.7138987754125707E-5</v>
      </c>
      <c r="W33" s="63">
        <f t="shared" si="27"/>
        <v>1.2610021983062255E-6</v>
      </c>
      <c r="X33" s="63">
        <f t="shared" si="28"/>
        <v>3.8875895138669054E-6</v>
      </c>
      <c r="Y33" s="63">
        <f t="shared" si="29"/>
        <v>3.7109408777253956E-5</v>
      </c>
      <c r="Z33" s="63">
        <f t="shared" si="30"/>
        <v>1.2599978856656691E-6</v>
      </c>
      <c r="AA33" s="63">
        <f t="shared" si="31"/>
        <v>3.8844932819211427E-6</v>
      </c>
    </row>
    <row r="34" spans="1:27" x14ac:dyDescent="0.25">
      <c r="A34" s="76">
        <v>13089</v>
      </c>
      <c r="B34" s="1" t="s">
        <v>67</v>
      </c>
      <c r="C34" s="76">
        <v>2267008005</v>
      </c>
      <c r="D34" s="76">
        <v>1.07919999999999E-3</v>
      </c>
      <c r="E34" s="76">
        <v>3.6642800000000001E-5</v>
      </c>
      <c r="F34" s="76">
        <v>1.12967E-4</v>
      </c>
      <c r="G34" t="str">
        <f t="shared" si="0"/>
        <v>13089_2267008005</v>
      </c>
      <c r="H34" t="str">
        <f t="shared" si="1"/>
        <v>13_2267008005</v>
      </c>
      <c r="I34" s="55">
        <f>IF(ISNA(VLOOKUP($G34,'SEMAP Nonroad Growth Factors'!$A$3:$W$121,'SEMAP Nonroad Growth Factors'!W$1,FALSE)),VLOOKUP($H34,'SEMAP Nonroad Growth Factors'!$A$3:$W$121,'SEMAP Nonroad Growth Factors'!W$1,FALSE),VLOOKUP($G34,'SEMAP Nonroad Growth Factors'!$A$3:$W$121,'SEMAP Nonroad Growth Factors'!W$1,FALSE))</f>
        <v>0.91309115674527597</v>
      </c>
      <c r="J34" s="55">
        <f t="shared" si="2"/>
        <v>9.8540797635949281E-4</v>
      </c>
      <c r="K34" s="55">
        <f t="shared" si="3"/>
        <v>3.3458216638385796E-5</v>
      </c>
      <c r="L34" s="55">
        <f t="shared" si="4"/>
        <v>1.031491687040436E-4</v>
      </c>
      <c r="M34" s="55">
        <f>IF(ISNA(VLOOKUP($G34,'SEMAP Nonroad Growth Factors'!$A$3:$X$121,'SEMAP Nonroad Growth Factors'!X$1,FALSE)),VLOOKUP($H34,'SEMAP Nonroad Growth Factors'!$A$3:$X$121,'SEMAP Nonroad Growth Factors'!X$1,FALSE),VLOOKUP($G34,'SEMAP Nonroad Growth Factors'!$A$3:$X$121,'SEMAP Nonroad Growth Factors'!X$1,FALSE))</f>
        <v>0.91236393438838292</v>
      </c>
      <c r="N34" s="55">
        <f t="shared" si="5"/>
        <v>9.8462315799193378E-4</v>
      </c>
      <c r="O34" s="55">
        <f t="shared" si="6"/>
        <v>3.3431569175006638E-5</v>
      </c>
      <c r="P34" s="55">
        <f t="shared" si="7"/>
        <v>1.0306701657605246E-4</v>
      </c>
      <c r="Q34" s="76" t="str">
        <f>VLOOKUP($G34,OSDFactor!$I$2:$Q$156,7,FALSE)</f>
        <v>"7"</v>
      </c>
      <c r="R34" s="76">
        <f>VLOOKUP($G34,OSDFactor!$I$2:$Q$156,9,FALSE)</f>
        <v>2.68817204300968E-3</v>
      </c>
      <c r="S34" s="63">
        <f t="shared" si="8"/>
        <v>2.9010752688160198E-6</v>
      </c>
      <c r="T34" s="63">
        <f t="shared" si="9"/>
        <v>9.8502150537595102E-8</v>
      </c>
      <c r="U34" s="63">
        <f t="shared" si="10"/>
        <v>3.0367473118267454E-7</v>
      </c>
      <c r="V34" s="63">
        <f t="shared" si="26"/>
        <v>2.6489461730083321E-6</v>
      </c>
      <c r="W34" s="63">
        <f t="shared" si="27"/>
        <v>8.9941442576270011E-8</v>
      </c>
      <c r="X34" s="63">
        <f t="shared" si="28"/>
        <v>2.7728271156989901E-7</v>
      </c>
      <c r="Y34" s="63">
        <f t="shared" si="29"/>
        <v>2.6468364462138196E-6</v>
      </c>
      <c r="Z34" s="63">
        <f t="shared" si="30"/>
        <v>8.9869809610197035E-8</v>
      </c>
      <c r="AA34" s="63">
        <f t="shared" si="31"/>
        <v>2.7706187251615947E-7</v>
      </c>
    </row>
    <row r="35" spans="1:27" x14ac:dyDescent="0.25">
      <c r="A35" s="76">
        <v>13089</v>
      </c>
      <c r="B35" s="1" t="s">
        <v>67</v>
      </c>
      <c r="C35" s="76">
        <v>2268008005</v>
      </c>
      <c r="D35" s="76">
        <v>8.5342999999999899E-4</v>
      </c>
      <c r="E35" s="76">
        <v>2.8977000000000001E-5</v>
      </c>
      <c r="F35" s="76">
        <v>8.9333999999999901E-5</v>
      </c>
      <c r="G35" t="str">
        <f t="shared" si="0"/>
        <v>13089_2268008005</v>
      </c>
      <c r="H35" t="str">
        <f t="shared" si="1"/>
        <v>13_2268008005</v>
      </c>
      <c r="I35" s="55">
        <f>IF(ISNA(VLOOKUP($G35,'SEMAP Nonroad Growth Factors'!$A$3:$W$121,'SEMAP Nonroad Growth Factors'!W$1,FALSE)),VLOOKUP($H35,'SEMAP Nonroad Growth Factors'!$A$3:$W$121,'SEMAP Nonroad Growth Factors'!W$1,FALSE),VLOOKUP($G35,'SEMAP Nonroad Growth Factors'!$A$3:$W$121,'SEMAP Nonroad Growth Factors'!W$1,FALSE))</f>
        <v>0.91309115674527597</v>
      </c>
      <c r="J35" s="55">
        <f t="shared" si="2"/>
        <v>7.792593859011199E-4</v>
      </c>
      <c r="K35" s="55">
        <f t="shared" si="3"/>
        <v>2.6458642449007862E-5</v>
      </c>
      <c r="L35" s="55">
        <f t="shared" si="4"/>
        <v>8.1570085396682394E-5</v>
      </c>
      <c r="M35" s="55">
        <f>IF(ISNA(VLOOKUP($G35,'SEMAP Nonroad Growth Factors'!$A$3:$X$121,'SEMAP Nonroad Growth Factors'!X$1,FALSE)),VLOOKUP($H35,'SEMAP Nonroad Growth Factors'!$A$3:$X$121,'SEMAP Nonroad Growth Factors'!X$1,FALSE),VLOOKUP($G35,'SEMAP Nonroad Growth Factors'!$A$3:$X$121,'SEMAP Nonroad Growth Factors'!X$1,FALSE))</f>
        <v>0.91236393438838292</v>
      </c>
      <c r="N35" s="55">
        <f t="shared" si="5"/>
        <v>7.7863875252507677E-4</v>
      </c>
      <c r="O35" s="55">
        <f t="shared" si="6"/>
        <v>2.6437569726772173E-5</v>
      </c>
      <c r="P35" s="55">
        <f t="shared" si="7"/>
        <v>8.1505119714651712E-5</v>
      </c>
      <c r="Q35" s="76" t="str">
        <f>VLOOKUP($G35,OSDFactor!$I$2:$Q$156,7,FALSE)</f>
        <v>"7"</v>
      </c>
      <c r="R35" s="76">
        <f>VLOOKUP($G35,OSDFactor!$I$2:$Q$156,9,FALSE)</f>
        <v>2.68817204300968E-3</v>
      </c>
      <c r="S35" s="63">
        <f t="shared" si="8"/>
        <v>2.2941666666657484E-6</v>
      </c>
      <c r="T35" s="63">
        <f t="shared" si="9"/>
        <v>7.7895161290291504E-8</v>
      </c>
      <c r="U35" s="63">
        <f t="shared" si="10"/>
        <v>2.4014516129022648E-7</v>
      </c>
      <c r="V35" s="63">
        <f t="shared" si="26"/>
        <v>2.0947832954322819E-6</v>
      </c>
      <c r="W35" s="63">
        <f t="shared" si="27"/>
        <v>7.1125382927412105E-8</v>
      </c>
      <c r="X35" s="63">
        <f t="shared" si="28"/>
        <v>2.1927442310927377E-7</v>
      </c>
      <c r="Y35" s="63">
        <f t="shared" si="29"/>
        <v>2.0931149261418442E-6</v>
      </c>
      <c r="Z35" s="63">
        <f t="shared" si="30"/>
        <v>7.1068735824628017E-8</v>
      </c>
      <c r="AA35" s="63">
        <f t="shared" si="31"/>
        <v>2.1909978417908384E-7</v>
      </c>
    </row>
    <row r="36" spans="1:27" x14ac:dyDescent="0.25">
      <c r="A36" s="76">
        <v>13089</v>
      </c>
      <c r="B36" s="1" t="s">
        <v>67</v>
      </c>
      <c r="C36" s="76">
        <v>2270008005</v>
      </c>
      <c r="D36" s="76">
        <v>5.2235299999999901E-2</v>
      </c>
      <c r="E36" s="76">
        <v>1.7735699999999899E-3</v>
      </c>
      <c r="F36" s="76">
        <v>5.46781E-3</v>
      </c>
      <c r="G36" t="str">
        <f t="shared" si="0"/>
        <v>13089_2270008005</v>
      </c>
      <c r="H36" t="str">
        <f t="shared" si="1"/>
        <v>13_2270008005</v>
      </c>
      <c r="I36" s="55">
        <f>IF(ISNA(VLOOKUP($G36,'SEMAP Nonroad Growth Factors'!$A$3:$W$121,'SEMAP Nonroad Growth Factors'!W$1,FALSE)),VLOOKUP($H36,'SEMAP Nonroad Growth Factors'!$A$3:$W$121,'SEMAP Nonroad Growth Factors'!W$1,FALSE),VLOOKUP($G36,'SEMAP Nonroad Growth Factors'!$A$3:$W$121,'SEMAP Nonroad Growth Factors'!W$1,FALSE))</f>
        <v>0.91309115674527597</v>
      </c>
      <c r="J36" s="55">
        <f t="shared" si="2"/>
        <v>4.7695590499936422E-2</v>
      </c>
      <c r="K36" s="55">
        <f t="shared" si="3"/>
        <v>1.6194310828687099E-3</v>
      </c>
      <c r="L36" s="55">
        <f t="shared" si="4"/>
        <v>4.9926089577633876E-3</v>
      </c>
      <c r="M36" s="55">
        <f>IF(ISNA(VLOOKUP($G36,'SEMAP Nonroad Growth Factors'!$A$3:$X$121,'SEMAP Nonroad Growth Factors'!X$1,FALSE)),VLOOKUP($H36,'SEMAP Nonroad Growth Factors'!$A$3:$X$121,'SEMAP Nonroad Growth Factors'!X$1,FALSE),VLOOKUP($G36,'SEMAP Nonroad Growth Factors'!$A$3:$X$121,'SEMAP Nonroad Growth Factors'!X$1,FALSE))</f>
        <v>0.91236393438838292</v>
      </c>
      <c r="N36" s="55">
        <f t="shared" si="5"/>
        <v>4.7657603821957412E-2</v>
      </c>
      <c r="O36" s="55">
        <f t="shared" si="6"/>
        <v>1.6181413031131952E-3</v>
      </c>
      <c r="P36" s="55">
        <f t="shared" si="7"/>
        <v>4.9886326440881437E-3</v>
      </c>
      <c r="Q36" s="76" t="str">
        <f>VLOOKUP($G36,OSDFactor!$I$2:$Q$156,7,FALSE)</f>
        <v>"7"</v>
      </c>
      <c r="R36" s="76">
        <f>VLOOKUP($G36,OSDFactor!$I$2:$Q$156,9,FALSE)</f>
        <v>3.7133908101612901E-3</v>
      </c>
      <c r="S36" s="63">
        <f t="shared" si="8"/>
        <v>1.9397008298601768E-4</v>
      </c>
      <c r="T36" s="63">
        <f t="shared" si="9"/>
        <v>6.5859585391777217E-6</v>
      </c>
      <c r="U36" s="63">
        <f t="shared" si="10"/>
        <v>2.0304115405708004E-5</v>
      </c>
      <c r="V36" s="63">
        <f t="shared" si="26"/>
        <v>1.7711236744768002E-4</v>
      </c>
      <c r="W36" s="63">
        <f t="shared" si="27"/>
        <v>6.0135805008142141E-6</v>
      </c>
      <c r="X36" s="63">
        <f t="shared" si="28"/>
        <v>1.8539508222487501E-5</v>
      </c>
      <c r="Y36" s="63">
        <f t="shared" si="29"/>
        <v>1.7697130806676423E-4</v>
      </c>
      <c r="Z36" s="63">
        <f t="shared" si="30"/>
        <v>6.0087910445229531E-6</v>
      </c>
      <c r="AA36" s="63">
        <f t="shared" si="31"/>
        <v>1.8524742615827529E-5</v>
      </c>
    </row>
    <row r="37" spans="1:27" x14ac:dyDescent="0.25">
      <c r="A37" s="76">
        <v>13089</v>
      </c>
      <c r="B37" s="1" t="s">
        <v>67</v>
      </c>
      <c r="C37" s="76">
        <v>2275001000</v>
      </c>
      <c r="D37" s="76">
        <v>4.0085199999999901</v>
      </c>
      <c r="E37" s="76">
        <v>0.20222200000000001</v>
      </c>
      <c r="F37" s="76">
        <v>2.2515E-2</v>
      </c>
      <c r="G37" t="str">
        <f t="shared" si="0"/>
        <v>13089_2275001000</v>
      </c>
      <c r="H37" t="str">
        <f t="shared" si="1"/>
        <v>13_2275001000</v>
      </c>
      <c r="I37" s="55">
        <f>IF(ISNA(VLOOKUP($G37,'SEMAP Nonroad Growth Factors'!$A$3:$W$121,'SEMAP Nonroad Growth Factors'!W$1,FALSE)),VLOOKUP($H37,'SEMAP Nonroad Growth Factors'!$A$3:$W$121,'SEMAP Nonroad Growth Factors'!W$1,FALSE),VLOOKUP($G37,'SEMAP Nonroad Growth Factors'!$A$3:$W$121,'SEMAP Nonroad Growth Factors'!W$1,FALSE))</f>
        <v>1</v>
      </c>
      <c r="J37" s="55">
        <f t="shared" si="2"/>
        <v>4.0085199999999901</v>
      </c>
      <c r="K37" s="55">
        <f t="shared" si="3"/>
        <v>0.20222200000000001</v>
      </c>
      <c r="L37" s="55">
        <f t="shared" si="4"/>
        <v>2.2515E-2</v>
      </c>
      <c r="M37" s="55">
        <f>IF(ISNA(VLOOKUP($G37,'SEMAP Nonroad Growth Factors'!$A$3:$X$121,'SEMAP Nonroad Growth Factors'!X$1,FALSE)),VLOOKUP($H37,'SEMAP Nonroad Growth Factors'!$A$3:$X$121,'SEMAP Nonroad Growth Factors'!X$1,FALSE),VLOOKUP($G37,'SEMAP Nonroad Growth Factors'!$A$3:$X$121,'SEMAP Nonroad Growth Factors'!X$1,FALSE))</f>
        <v>1</v>
      </c>
      <c r="N37" s="55">
        <f t="shared" si="5"/>
        <v>4.0085199999999901</v>
      </c>
      <c r="O37" s="55">
        <f t="shared" si="6"/>
        <v>0.20222200000000001</v>
      </c>
      <c r="P37" s="55">
        <f t="shared" si="7"/>
        <v>2.2515E-2</v>
      </c>
      <c r="Q37" s="76" t="str">
        <f>VLOOKUP($G37,OSDFactor!$I$2:$Q$156,7,FALSE)</f>
        <v>"7"</v>
      </c>
      <c r="R37" s="76">
        <f>VLOOKUP($G37,OSDFactor!$I$2:$Q$156,9,FALSE)</f>
        <v>2.68817204300968E-3</v>
      </c>
      <c r="S37" s="63">
        <f t="shared" si="8"/>
        <v>1.0775591397845136E-2</v>
      </c>
      <c r="T37" s="63">
        <f t="shared" si="9"/>
        <v>5.4360752688150358E-4</v>
      </c>
      <c r="U37" s="63">
        <f t="shared" si="10"/>
        <v>6.0524193548362943E-5</v>
      </c>
      <c r="V37" s="63">
        <f t="shared" si="26"/>
        <v>1.0775591397845136E-2</v>
      </c>
      <c r="W37" s="63">
        <f t="shared" si="27"/>
        <v>5.4360752688150358E-4</v>
      </c>
      <c r="X37" s="63">
        <f t="shared" si="28"/>
        <v>6.0524193548362943E-5</v>
      </c>
      <c r="Y37" s="63">
        <f t="shared" si="29"/>
        <v>1.0775591397845136E-2</v>
      </c>
      <c r="Z37" s="63">
        <f t="shared" si="30"/>
        <v>5.4360752688150358E-4</v>
      </c>
      <c r="AA37" s="63">
        <f t="shared" si="31"/>
        <v>6.0524193548362943E-5</v>
      </c>
    </row>
    <row r="38" spans="1:27" x14ac:dyDescent="0.25">
      <c r="A38" s="76">
        <v>13089</v>
      </c>
      <c r="B38" s="1" t="s">
        <v>67</v>
      </c>
      <c r="C38" s="76">
        <v>2275020000</v>
      </c>
      <c r="D38" s="76">
        <v>0.125139</v>
      </c>
      <c r="E38" s="76">
        <v>2.8145755000000001E-2</v>
      </c>
      <c r="F38" s="76">
        <v>7.6973679999999794E-2</v>
      </c>
      <c r="G38" t="str">
        <f t="shared" si="0"/>
        <v>13089_2275020000</v>
      </c>
      <c r="H38" t="str">
        <f t="shared" si="1"/>
        <v>13_2275020000</v>
      </c>
      <c r="I38" s="55">
        <f>IF(ISNA(VLOOKUP($G38,'SEMAP Nonroad Growth Factors'!$A$3:$W$121,'SEMAP Nonroad Growth Factors'!W$1,FALSE)),VLOOKUP($H38,'SEMAP Nonroad Growth Factors'!$A$3:$W$121,'SEMAP Nonroad Growth Factors'!W$1,FALSE),VLOOKUP($G38,'SEMAP Nonroad Growth Factors'!$A$3:$W$121,'SEMAP Nonroad Growth Factors'!W$1,FALSE))</f>
        <v>0.91309115674527597</v>
      </c>
      <c r="J38" s="55">
        <f t="shared" si="2"/>
        <v>0.11426331426394709</v>
      </c>
      <c r="K38" s="55">
        <f t="shared" si="3"/>
        <v>2.5699639990419135E-2</v>
      </c>
      <c r="L38" s="55">
        <f t="shared" si="4"/>
        <v>7.028398651014052E-2</v>
      </c>
      <c r="M38" s="55">
        <f>IF(ISNA(VLOOKUP($G38,'SEMAP Nonroad Growth Factors'!$A$3:$X$121,'SEMAP Nonroad Growth Factors'!X$1,FALSE)),VLOOKUP($H38,'SEMAP Nonroad Growth Factors'!$A$3:$X$121,'SEMAP Nonroad Growth Factors'!X$1,FALSE),VLOOKUP($G38,'SEMAP Nonroad Growth Factors'!$A$3:$X$121,'SEMAP Nonroad Growth Factors'!X$1,FALSE))</f>
        <v>0.91236393438838292</v>
      </c>
      <c r="N38" s="55">
        <f t="shared" si="5"/>
        <v>0.11417231038542786</v>
      </c>
      <c r="O38" s="55">
        <f t="shared" si="6"/>
        <v>2.5679171768131503E-2</v>
      </c>
      <c r="P38" s="55">
        <f t="shared" si="7"/>
        <v>7.0228009529152202E-2</v>
      </c>
      <c r="Q38" s="76" t="str">
        <f>VLOOKUP($G38,OSDFactor!$I$2:$Q$156,7,FALSE)</f>
        <v>"7"</v>
      </c>
      <c r="R38" s="76">
        <f>VLOOKUP($G38,OSDFactor!$I$2:$Q$156,9,FALSE)</f>
        <v>2.8008499130774199E-3</v>
      </c>
      <c r="S38" s="63">
        <f t="shared" si="8"/>
        <v>3.5049555727259524E-4</v>
      </c>
      <c r="T38" s="63">
        <f t="shared" si="9"/>
        <v>7.883203544524836E-5</v>
      </c>
      <c r="U38" s="63">
        <f t="shared" si="10"/>
        <v>2.1559172493724855E-4</v>
      </c>
      <c r="V38" s="63">
        <f t="shared" si="26"/>
        <v>3.2003439382411413E-4</v>
      </c>
      <c r="W38" s="63">
        <f t="shared" si="27"/>
        <v>7.1980834433286423E-5</v>
      </c>
      <c r="X38" s="63">
        <f t="shared" si="28"/>
        <v>1.9685489750766164E-4</v>
      </c>
      <c r="Y38" s="63">
        <f t="shared" si="29"/>
        <v>3.1977950561887383E-4</v>
      </c>
      <c r="Z38" s="63">
        <f t="shared" si="30"/>
        <v>7.1923506014671254E-5</v>
      </c>
      <c r="AA38" s="63">
        <f t="shared" si="31"/>
        <v>1.9669811438532617E-4</v>
      </c>
    </row>
    <row r="39" spans="1:27" x14ac:dyDescent="0.25">
      <c r="A39" s="76">
        <v>13089</v>
      </c>
      <c r="B39" s="1" t="s">
        <v>67</v>
      </c>
      <c r="C39" s="76">
        <v>2275050011</v>
      </c>
      <c r="D39" s="76">
        <v>358.52029099999999</v>
      </c>
      <c r="E39" s="76">
        <v>4.4904298999999996</v>
      </c>
      <c r="F39" s="76">
        <v>1.9397219449999901</v>
      </c>
      <c r="G39" t="str">
        <f t="shared" si="0"/>
        <v>13089_2275050011</v>
      </c>
      <c r="H39" t="str">
        <f t="shared" si="1"/>
        <v>13_2275050011</v>
      </c>
      <c r="I39" s="55">
        <f>IF(ISNA(VLOOKUP($G39,'SEMAP Nonroad Growth Factors'!$A$3:$W$121,'SEMAP Nonroad Growth Factors'!W$1,FALSE)),VLOOKUP($H39,'SEMAP Nonroad Growth Factors'!$A$3:$W$121,'SEMAP Nonroad Growth Factors'!W$1,FALSE),VLOOKUP($G39,'SEMAP Nonroad Growth Factors'!$A$3:$W$121,'SEMAP Nonroad Growth Factors'!W$1,FALSE))</f>
        <v>1.0109381878811154</v>
      </c>
      <c r="J39" s="55">
        <f t="shared" si="2"/>
        <v>362.44185330215015</v>
      </c>
      <c r="K39" s="55">
        <f t="shared" si="3"/>
        <v>4.5395470659131778</v>
      </c>
      <c r="L39" s="55">
        <f t="shared" si="4"/>
        <v>1.9609389880715227</v>
      </c>
      <c r="M39" s="55">
        <f>IF(ISNA(VLOOKUP($G39,'SEMAP Nonroad Growth Factors'!$A$3:$X$121,'SEMAP Nonroad Growth Factors'!X$1,FALSE)),VLOOKUP($H39,'SEMAP Nonroad Growth Factors'!$A$3:$X$121,'SEMAP Nonroad Growth Factors'!X$1,FALSE),VLOOKUP($G39,'SEMAP Nonroad Growth Factors'!$A$3:$X$121,'SEMAP Nonroad Growth Factors'!X$1,FALSE))</f>
        <v>1.0211176575277026</v>
      </c>
      <c r="N39" s="55">
        <f t="shared" si="5"/>
        <v>366.09139972207026</v>
      </c>
      <c r="O39" s="55">
        <f t="shared" si="6"/>
        <v>4.585257260780355</v>
      </c>
      <c r="P39" s="55">
        <f t="shared" si="7"/>
        <v>1.980684328733469</v>
      </c>
      <c r="Q39" s="76" t="str">
        <f>VLOOKUP($G39,OSDFactor!$I$2:$Q$156,7,FALSE)</f>
        <v>"7"</v>
      </c>
      <c r="R39" s="76">
        <f>VLOOKUP($G39,OSDFactor!$I$2:$Q$156,9,FALSE)</f>
        <v>2.68817204300968E-3</v>
      </c>
      <c r="S39" s="63">
        <f t="shared" si="8"/>
        <v>0.96376422311789489</v>
      </c>
      <c r="T39" s="63">
        <f t="shared" si="9"/>
        <v>1.2071048118274752E-2</v>
      </c>
      <c r="U39" s="63">
        <f t="shared" si="10"/>
        <v>5.2143063037613331E-3</v>
      </c>
      <c r="V39" s="63">
        <f t="shared" si="26"/>
        <v>0.97430605726345565</v>
      </c>
      <c r="W39" s="63">
        <f t="shared" si="27"/>
        <v>1.2203083510514426E-2</v>
      </c>
      <c r="X39" s="63">
        <f t="shared" si="28"/>
        <v>5.2713413657815593E-3</v>
      </c>
      <c r="Y39" s="63">
        <f t="shared" si="29"/>
        <v>0.98411666591915103</v>
      </c>
      <c r="Z39" s="63">
        <f t="shared" si="30"/>
        <v>1.2325960378436895E-2</v>
      </c>
      <c r="AA39" s="63">
        <f t="shared" si="31"/>
        <v>5.3244202385287062E-3</v>
      </c>
    </row>
    <row r="40" spans="1:27" x14ac:dyDescent="0.25">
      <c r="A40" s="76">
        <v>13089</v>
      </c>
      <c r="B40" s="1" t="s">
        <v>67</v>
      </c>
      <c r="C40" s="76">
        <v>2275050012</v>
      </c>
      <c r="D40" s="76">
        <v>53.418046839999903</v>
      </c>
      <c r="E40" s="76">
        <v>3.867372059</v>
      </c>
      <c r="F40" s="76">
        <v>1.823421862</v>
      </c>
      <c r="G40" t="str">
        <f t="shared" si="0"/>
        <v>13089_2275050012</v>
      </c>
      <c r="H40" t="str">
        <f t="shared" si="1"/>
        <v>13_2275050012</v>
      </c>
      <c r="I40" s="55">
        <f>IF(ISNA(VLOOKUP($G40,'SEMAP Nonroad Growth Factors'!$A$3:$W$121,'SEMAP Nonroad Growth Factors'!W$1,FALSE)),VLOOKUP($H40,'SEMAP Nonroad Growth Factors'!$A$3:$W$121,'SEMAP Nonroad Growth Factors'!W$1,FALSE),VLOOKUP($G40,'SEMAP Nonroad Growth Factors'!$A$3:$W$121,'SEMAP Nonroad Growth Factors'!W$1,FALSE))</f>
        <v>1.0109381878811154</v>
      </c>
      <c r="J40" s="55">
        <f t="shared" si="2"/>
        <v>54.002343472578048</v>
      </c>
      <c r="K40" s="55">
        <f t="shared" si="3"/>
        <v>3.9096741011875182</v>
      </c>
      <c r="L40" s="55">
        <f t="shared" si="4"/>
        <v>1.8433667929130895</v>
      </c>
      <c r="M40" s="55">
        <f>IF(ISNA(VLOOKUP($G40,'SEMAP Nonroad Growth Factors'!$A$3:$X$121,'SEMAP Nonroad Growth Factors'!X$1,FALSE)),VLOOKUP($H40,'SEMAP Nonroad Growth Factors'!$A$3:$X$121,'SEMAP Nonroad Growth Factors'!X$1,FALSE),VLOOKUP($G40,'SEMAP Nonroad Growth Factors'!$A$3:$X$121,'SEMAP Nonroad Growth Factors'!X$1,FALSE))</f>
        <v>1.0211176575277026</v>
      </c>
      <c r="N40" s="55">
        <f t="shared" si="5"/>
        <v>54.546110858965797</v>
      </c>
      <c r="O40" s="55">
        <f t="shared" si="6"/>
        <v>3.9490418976741681</v>
      </c>
      <c r="P40" s="55">
        <f t="shared" si="7"/>
        <v>1.8619282604102416</v>
      </c>
      <c r="Q40" s="76" t="str">
        <f>VLOOKUP($G40,OSDFactor!$I$2:$Q$156,7,FALSE)</f>
        <v>"7"</v>
      </c>
      <c r="R40" s="76">
        <f>VLOOKUP($G40,OSDFactor!$I$2:$Q$156,9,FALSE)</f>
        <v>2.68817204300968E-3</v>
      </c>
      <c r="S40" s="63">
        <f t="shared" si="8"/>
        <v>0.14359690010746931</v>
      </c>
      <c r="T40" s="63">
        <f t="shared" si="9"/>
        <v>1.0396161448920582E-2</v>
      </c>
      <c r="U40" s="63">
        <f t="shared" si="10"/>
        <v>4.9016716720410546E-3</v>
      </c>
      <c r="V40" s="63">
        <f t="shared" si="26"/>
        <v>0.14516758997999057</v>
      </c>
      <c r="W40" s="63">
        <f t="shared" si="27"/>
        <v>1.0509876616091285E-2</v>
      </c>
      <c r="X40" s="63">
        <f t="shared" si="28"/>
        <v>4.9552870777213815E-3</v>
      </c>
      <c r="Y40" s="63">
        <f t="shared" si="29"/>
        <v>0.14662933026597857</v>
      </c>
      <c r="Z40" s="63">
        <f t="shared" si="30"/>
        <v>1.0615704026001592E-2</v>
      </c>
      <c r="AA40" s="63">
        <f t="shared" si="31"/>
        <v>5.0051834957244587E-3</v>
      </c>
    </row>
    <row r="41" spans="1:27" x14ac:dyDescent="0.25">
      <c r="A41" s="76">
        <v>13089</v>
      </c>
      <c r="B41" s="1" t="s">
        <v>67</v>
      </c>
      <c r="C41" s="76">
        <v>2275060011</v>
      </c>
      <c r="D41" s="76">
        <v>21.0137999999999</v>
      </c>
      <c r="E41" s="76">
        <v>0.12675400000000001</v>
      </c>
      <c r="F41" s="76">
        <v>0.118029999999999</v>
      </c>
      <c r="G41" t="str">
        <f t="shared" si="0"/>
        <v>13089_2275060011</v>
      </c>
      <c r="H41" t="str">
        <f t="shared" si="1"/>
        <v>13_2275060011</v>
      </c>
      <c r="I41" s="55">
        <f>IF(ISNA(VLOOKUP($G41,'SEMAP Nonroad Growth Factors'!$A$3:$W$121,'SEMAP Nonroad Growth Factors'!W$1,FALSE)),VLOOKUP($H41,'SEMAP Nonroad Growth Factors'!$A$3:$W$121,'SEMAP Nonroad Growth Factors'!W$1,FALSE),VLOOKUP($G41,'SEMAP Nonroad Growth Factors'!$A$3:$W$121,'SEMAP Nonroad Growth Factors'!W$1,FALSE))</f>
        <v>1.2482245519107202</v>
      </c>
      <c r="J41" s="55">
        <f t="shared" si="2"/>
        <v>26.22994108894137</v>
      </c>
      <c r="K41" s="55">
        <f t="shared" si="3"/>
        <v>0.15821745485289143</v>
      </c>
      <c r="L41" s="55">
        <f t="shared" si="4"/>
        <v>0.14732794386202105</v>
      </c>
      <c r="M41" s="55">
        <f>IF(ISNA(VLOOKUP($G41,'SEMAP Nonroad Growth Factors'!$A$3:$X$121,'SEMAP Nonroad Growth Factors'!X$1,FALSE)),VLOOKUP($H41,'SEMAP Nonroad Growth Factors'!$A$3:$X$121,'SEMAP Nonroad Growth Factors'!X$1,FALSE),VLOOKUP($G41,'SEMAP Nonroad Growth Factors'!$A$3:$X$121,'SEMAP Nonroad Growth Factors'!X$1,FALSE))</f>
        <v>1.9497801826175178</v>
      </c>
      <c r="N41" s="55">
        <f t="shared" si="5"/>
        <v>40.972290801487802</v>
      </c>
      <c r="O41" s="55">
        <f t="shared" si="6"/>
        <v>0.24714243726750088</v>
      </c>
      <c r="P41" s="55">
        <f t="shared" si="7"/>
        <v>0.23013255495434368</v>
      </c>
      <c r="Q41" s="76" t="str">
        <f>VLOOKUP($G41,OSDFactor!$I$2:$Q$156,7,FALSE)</f>
        <v>"7"</v>
      </c>
      <c r="R41" s="76">
        <f>VLOOKUP($G41,OSDFactor!$I$2:$Q$156,9,FALSE)</f>
        <v>2.8008499130774199E-3</v>
      </c>
      <c r="S41" s="63">
        <f t="shared" si="8"/>
        <v>5.8856499903426007E-2</v>
      </c>
      <c r="T41" s="63">
        <f t="shared" si="9"/>
        <v>3.550189298822153E-4</v>
      </c>
      <c r="U41" s="63">
        <f t="shared" si="10"/>
        <v>3.3058431524052507E-4</v>
      </c>
      <c r="V41" s="63">
        <f t="shared" si="26"/>
        <v>7.3466128218987278E-2</v>
      </c>
      <c r="W41" s="63">
        <f t="shared" si="27"/>
        <v>4.431433446720516E-4</v>
      </c>
      <c r="X41" s="63">
        <f t="shared" si="28"/>
        <v>4.1264345875981667E-4</v>
      </c>
      <c r="Y41" s="63">
        <f t="shared" si="29"/>
        <v>0.11475723712992988</v>
      </c>
      <c r="Z41" s="63">
        <f t="shared" si="30"/>
        <v>6.9220887393842156E-4</v>
      </c>
      <c r="AA41" s="63">
        <f t="shared" si="31"/>
        <v>6.4456674654015799E-4</v>
      </c>
    </row>
    <row r="42" spans="1:27" x14ac:dyDescent="0.25">
      <c r="A42" s="76">
        <v>13089</v>
      </c>
      <c r="B42" s="1" t="s">
        <v>67</v>
      </c>
      <c r="C42" s="76">
        <v>2275060012</v>
      </c>
      <c r="D42" s="76">
        <v>9.6871683299999898</v>
      </c>
      <c r="E42" s="76">
        <v>2.6936142589999901</v>
      </c>
      <c r="F42" s="76">
        <v>2.0861666300000001</v>
      </c>
      <c r="G42" t="str">
        <f t="shared" si="0"/>
        <v>13089_2275060012</v>
      </c>
      <c r="H42" t="str">
        <f t="shared" si="1"/>
        <v>13_2275060012</v>
      </c>
      <c r="I42" s="55">
        <f>IF(ISNA(VLOOKUP($G42,'SEMAP Nonroad Growth Factors'!$A$3:$W$121,'SEMAP Nonroad Growth Factors'!W$1,FALSE)),VLOOKUP($H42,'SEMAP Nonroad Growth Factors'!$A$3:$W$121,'SEMAP Nonroad Growth Factors'!W$1,FALSE),VLOOKUP($G42,'SEMAP Nonroad Growth Factors'!$A$3:$W$121,'SEMAP Nonroad Growth Factors'!W$1,FALSE))</f>
        <v>1.2482245519107202</v>
      </c>
      <c r="J42" s="55">
        <f t="shared" si="2"/>
        <v>12.091761347997958</v>
      </c>
      <c r="K42" s="55">
        <f t="shared" si="3"/>
        <v>3.3622354514605894</v>
      </c>
      <c r="L42" s="55">
        <f t="shared" si="4"/>
        <v>2.6040044069428476</v>
      </c>
      <c r="M42" s="55">
        <f>IF(ISNA(VLOOKUP($G42,'SEMAP Nonroad Growth Factors'!$A$3:$X$121,'SEMAP Nonroad Growth Factors'!X$1,FALSE)),VLOOKUP($H42,'SEMAP Nonroad Growth Factors'!$A$3:$X$121,'SEMAP Nonroad Growth Factors'!X$1,FALSE),VLOOKUP($G42,'SEMAP Nonroad Growth Factors'!$A$3:$X$121,'SEMAP Nonroad Growth Factors'!X$1,FALSE))</f>
        <v>1.9497801826175178</v>
      </c>
      <c r="N42" s="55">
        <f t="shared" si="5"/>
        <v>18.887848835514017</v>
      </c>
      <c r="O42" s="55">
        <f t="shared" si="6"/>
        <v>5.2519557018141505</v>
      </c>
      <c r="P42" s="55">
        <f t="shared" si="7"/>
        <v>4.0675663528119719</v>
      </c>
      <c r="Q42" s="76" t="str">
        <f>VLOOKUP($G42,OSDFactor!$I$2:$Q$156,7,FALSE)</f>
        <v>"7"</v>
      </c>
      <c r="R42" s="76">
        <f>VLOOKUP($G42,OSDFactor!$I$2:$Q$156,9,FALSE)</f>
        <v>2.8008499130774199E-3</v>
      </c>
      <c r="S42" s="63">
        <f t="shared" si="8"/>
        <v>2.7132304575046805E-2</v>
      </c>
      <c r="T42" s="63">
        <f t="shared" si="9"/>
        <v>7.5444092631842211E-3</v>
      </c>
      <c r="U42" s="63">
        <f t="shared" si="10"/>
        <v>5.8430396243005145E-3</v>
      </c>
      <c r="V42" s="63">
        <f t="shared" si="26"/>
        <v>3.3867208720492988E-2</v>
      </c>
      <c r="W42" s="63">
        <f t="shared" si="27"/>
        <v>9.4171168719692118E-3</v>
      </c>
      <c r="X42" s="63">
        <f t="shared" si="28"/>
        <v>7.2934255168390933E-3</v>
      </c>
      <c r="Y42" s="63">
        <f t="shared" si="29"/>
        <v>5.2902029769168878E-2</v>
      </c>
      <c r="Z42" s="63">
        <f t="shared" si="30"/>
        <v>1.4709939670912622E-2</v>
      </c>
      <c r="AA42" s="63">
        <f t="shared" si="31"/>
        <v>1.1392642865710048E-2</v>
      </c>
    </row>
    <row r="43" spans="1:27" x14ac:dyDescent="0.25">
      <c r="A43" s="76">
        <v>13089</v>
      </c>
      <c r="B43" s="1" t="s">
        <v>67</v>
      </c>
      <c r="C43" s="76">
        <v>2275070000</v>
      </c>
      <c r="D43" s="76">
        <v>7.2503467999999799E-3</v>
      </c>
      <c r="E43" s="76">
        <v>2.6854850999999901E-4</v>
      </c>
      <c r="F43" s="76">
        <v>2.3836759999999999E-3</v>
      </c>
      <c r="G43" t="str">
        <f t="shared" si="0"/>
        <v>13089_2275070000</v>
      </c>
      <c r="H43" t="str">
        <f t="shared" si="1"/>
        <v>13_2275070000</v>
      </c>
      <c r="I43" s="55">
        <f>IF(ISNA(VLOOKUP($G43,'SEMAP Nonroad Growth Factors'!$A$3:$W$121,'SEMAP Nonroad Growth Factors'!W$1,FALSE)),VLOOKUP($H43,'SEMAP Nonroad Growth Factors'!$A$3:$W$121,'SEMAP Nonroad Growth Factors'!W$1,FALSE),VLOOKUP($G43,'SEMAP Nonroad Growth Factors'!$A$3:$W$121,'SEMAP Nonroad Growth Factors'!W$1,FALSE))</f>
        <v>0.91309115674527597</v>
      </c>
      <c r="J43" s="55">
        <f t="shared" si="2"/>
        <v>6.6202275464163915E-3</v>
      </c>
      <c r="K43" s="55">
        <f t="shared" si="3"/>
        <v>2.4520926963811943E-4</v>
      </c>
      <c r="L43" s="55">
        <f t="shared" si="4"/>
        <v>2.1765134761459522E-3</v>
      </c>
      <c r="M43" s="55">
        <f>IF(ISNA(VLOOKUP($G43,'SEMAP Nonroad Growth Factors'!$A$3:$X$121,'SEMAP Nonroad Growth Factors'!X$1,FALSE)),VLOOKUP($H43,'SEMAP Nonroad Growth Factors'!$A$3:$X$121,'SEMAP Nonroad Growth Factors'!X$1,FALSE),VLOOKUP($G43,'SEMAP Nonroad Growth Factors'!$A$3:$X$121,'SEMAP Nonroad Growth Factors'!X$1,FALSE))</f>
        <v>0.91236393438838292</v>
      </c>
      <c r="N43" s="55">
        <f t="shared" si="5"/>
        <v>6.6149549321282038E-3</v>
      </c>
      <c r="O43" s="55">
        <f t="shared" si="6"/>
        <v>2.4501397515773709E-4</v>
      </c>
      <c r="P43" s="55">
        <f t="shared" si="7"/>
        <v>2.1747800136671632E-3</v>
      </c>
      <c r="Q43" s="76" t="str">
        <f>VLOOKUP($G43,OSDFactor!$I$2:$Q$156,7,FALSE)</f>
        <v>"7"</v>
      </c>
      <c r="R43" s="76">
        <f>VLOOKUP($G43,OSDFactor!$I$2:$Q$156,9,FALSE)</f>
        <v>2.8008499130774199E-3</v>
      </c>
      <c r="S43" s="63">
        <f t="shared" si="8"/>
        <v>2.0307133204561094E-5</v>
      </c>
      <c r="T43" s="63">
        <f t="shared" si="9"/>
        <v>7.5216407089056787E-7</v>
      </c>
      <c r="U43" s="63">
        <f t="shared" si="10"/>
        <v>6.6763187174047318E-6</v>
      </c>
      <c r="V43" s="63">
        <f t="shared" si="26"/>
        <v>1.854226374793309E-5</v>
      </c>
      <c r="W43" s="63">
        <f t="shared" si="27"/>
        <v>6.8679436155170444E-7</v>
      </c>
      <c r="X43" s="63">
        <f t="shared" si="28"/>
        <v>6.096087580475223E-6</v>
      </c>
      <c r="Y43" s="63">
        <f t="shared" si="29"/>
        <v>1.8527495946662329E-5</v>
      </c>
      <c r="Z43" s="63">
        <f t="shared" si="30"/>
        <v>6.8624737102330102E-7</v>
      </c>
      <c r="AA43" s="63">
        <f t="shared" si="31"/>
        <v>6.0912324122421841E-6</v>
      </c>
    </row>
    <row r="44" spans="1:27" x14ac:dyDescent="0.25">
      <c r="A44" s="76">
        <v>13097</v>
      </c>
      <c r="B44" s="1" t="s">
        <v>69</v>
      </c>
      <c r="C44" s="76">
        <v>2275050011</v>
      </c>
      <c r="D44" s="76">
        <v>3.3961130000000002</v>
      </c>
      <c r="E44" s="76">
        <v>4.2535929999999902E-2</v>
      </c>
      <c r="F44" s="76">
        <v>1.8374194999999999E-2</v>
      </c>
      <c r="G44" t="str">
        <f t="shared" si="0"/>
        <v>13097_2275050011</v>
      </c>
      <c r="H44" t="str">
        <f t="shared" si="1"/>
        <v>13_2275050011</v>
      </c>
      <c r="I44" s="55">
        <f>IF(ISNA(VLOOKUP($G44,'SEMAP Nonroad Growth Factors'!$A$3:$W$121,'SEMAP Nonroad Growth Factors'!W$1,FALSE)),VLOOKUP($H44,'SEMAP Nonroad Growth Factors'!$A$3:$W$121,'SEMAP Nonroad Growth Factors'!W$1,FALSE),VLOOKUP($G44,'SEMAP Nonroad Growth Factors'!$A$3:$W$121,'SEMAP Nonroad Growth Factors'!W$1,FALSE))</f>
        <v>1.0109381878811154</v>
      </c>
      <c r="J44" s="55">
        <f t="shared" si="2"/>
        <v>3.4332603220594988</v>
      </c>
      <c r="K44" s="55">
        <f t="shared" si="3"/>
        <v>4.3001195994037879E-2</v>
      </c>
      <c r="L44" s="55">
        <f t="shared" si="4"/>
        <v>1.8575175397074251E-2</v>
      </c>
      <c r="M44" s="55">
        <f>IF(ISNA(VLOOKUP($G44,'SEMAP Nonroad Growth Factors'!$A$3:$X$121,'SEMAP Nonroad Growth Factors'!X$1,FALSE)),VLOOKUP($H44,'SEMAP Nonroad Growth Factors'!$A$3:$X$121,'SEMAP Nonroad Growth Factors'!X$1,FALSE),VLOOKUP($G44,'SEMAP Nonroad Growth Factors'!$A$3:$X$121,'SEMAP Nonroad Growth Factors'!X$1,FALSE))</f>
        <v>1.0211176575277026</v>
      </c>
      <c r="N44" s="55">
        <f t="shared" si="5"/>
        <v>3.4678309512593786</v>
      </c>
      <c r="O44" s="55">
        <f t="shared" si="6"/>
        <v>4.3434189202362229E-2</v>
      </c>
      <c r="P44" s="55">
        <f t="shared" si="7"/>
        <v>1.8762214957357224E-2</v>
      </c>
      <c r="Q44" s="76" t="str">
        <f>VLOOKUP($G44,OSDFactor!$I$2:$Q$156,7,FALSE)</f>
        <v>"7"</v>
      </c>
      <c r="R44" s="76">
        <f>VLOOKUP($G44,OSDFactor!$I$2:$Q$156,9,FALSE)</f>
        <v>2.68817204300968E-3</v>
      </c>
      <c r="S44" s="63">
        <f t="shared" si="8"/>
        <v>9.1293360215017345E-3</v>
      </c>
      <c r="T44" s="63">
        <f t="shared" si="9"/>
        <v>1.1434389784941648E-4</v>
      </c>
      <c r="U44" s="63">
        <f t="shared" si="10"/>
        <v>4.9392997311808242E-5</v>
      </c>
      <c r="V44" s="63">
        <f t="shared" si="26"/>
        <v>9.2291944141347556E-3</v>
      </c>
      <c r="W44" s="63">
        <f t="shared" si="27"/>
        <v>1.1559461288715247E-4</v>
      </c>
      <c r="X44" s="63">
        <f t="shared" si="28"/>
        <v>4.9933267196416236E-5</v>
      </c>
      <c r="Y44" s="63">
        <f t="shared" si="29"/>
        <v>9.3221262130591259E-3</v>
      </c>
      <c r="Z44" s="63">
        <f t="shared" si="30"/>
        <v>1.1675857312458305E-4</v>
      </c>
      <c r="AA44" s="63">
        <f t="shared" si="31"/>
        <v>5.0436061713305747E-5</v>
      </c>
    </row>
    <row r="45" spans="1:27" x14ac:dyDescent="0.25">
      <c r="A45" s="76">
        <v>13097</v>
      </c>
      <c r="B45" s="1" t="s">
        <v>69</v>
      </c>
      <c r="C45" s="76">
        <v>2275050012</v>
      </c>
      <c r="D45" s="76">
        <v>0.47477999999999998</v>
      </c>
      <c r="E45" s="76">
        <v>3.4181400000000001E-2</v>
      </c>
      <c r="F45" s="76">
        <v>1.6049669999999999E-2</v>
      </c>
      <c r="G45" t="str">
        <f t="shared" si="0"/>
        <v>13097_2275050012</v>
      </c>
      <c r="H45" t="str">
        <f t="shared" si="1"/>
        <v>13_2275050012</v>
      </c>
      <c r="I45" s="55">
        <f>IF(ISNA(VLOOKUP($G45,'SEMAP Nonroad Growth Factors'!$A$3:$W$121,'SEMAP Nonroad Growth Factors'!W$1,FALSE)),VLOOKUP($H45,'SEMAP Nonroad Growth Factors'!$A$3:$W$121,'SEMAP Nonroad Growth Factors'!W$1,FALSE),VLOOKUP($G45,'SEMAP Nonroad Growth Factors'!$A$3:$W$121,'SEMAP Nonroad Growth Factors'!W$1,FALSE))</f>
        <v>1.0109381878811154</v>
      </c>
      <c r="J45" s="55">
        <f t="shared" si="2"/>
        <v>0.47997323284219595</v>
      </c>
      <c r="K45" s="55">
        <f t="shared" si="3"/>
        <v>3.4555282575239557E-2</v>
      </c>
      <c r="L45" s="55">
        <f t="shared" si="4"/>
        <v>1.62252243058899E-2</v>
      </c>
      <c r="M45" s="55">
        <f>IF(ISNA(VLOOKUP($G45,'SEMAP Nonroad Growth Factors'!$A$3:$X$121,'SEMAP Nonroad Growth Factors'!X$1,FALSE)),VLOOKUP($H45,'SEMAP Nonroad Growth Factors'!$A$3:$X$121,'SEMAP Nonroad Growth Factors'!X$1,FALSE),VLOOKUP($G45,'SEMAP Nonroad Growth Factors'!$A$3:$X$121,'SEMAP Nonroad Growth Factors'!X$1,FALSE))</f>
        <v>1.0211176575277026</v>
      </c>
      <c r="N45" s="55">
        <f t="shared" si="5"/>
        <v>0.48480624144100259</v>
      </c>
      <c r="O45" s="55">
        <f t="shared" si="6"/>
        <v>3.4903231099017412E-2</v>
      </c>
      <c r="P45" s="55">
        <f t="shared" si="7"/>
        <v>1.6388601434492639E-2</v>
      </c>
      <c r="Q45" s="76" t="str">
        <f>VLOOKUP($G45,OSDFactor!$I$2:$Q$156,7,FALSE)</f>
        <v>"7"</v>
      </c>
      <c r="R45" s="76">
        <f>VLOOKUP($G45,OSDFactor!$I$2:$Q$156,9,FALSE)</f>
        <v>2.68817204300968E-3</v>
      </c>
      <c r="S45" s="63">
        <f t="shared" si="8"/>
        <v>1.2762903225801358E-3</v>
      </c>
      <c r="T45" s="63">
        <f t="shared" si="9"/>
        <v>9.1885483870931081E-5</v>
      </c>
      <c r="U45" s="63">
        <f t="shared" si="10"/>
        <v>4.3144274193531167E-5</v>
      </c>
      <c r="V45" s="63">
        <f t="shared" si="26"/>
        <v>1.2902506259193666E-3</v>
      </c>
      <c r="W45" s="63">
        <f t="shared" si="27"/>
        <v>9.2890544557058517E-5</v>
      </c>
      <c r="X45" s="63">
        <f t="shared" si="28"/>
        <v>4.3616194370654368E-5</v>
      </c>
      <c r="Y45" s="63">
        <f t="shared" si="29"/>
        <v>1.303242584518304E-3</v>
      </c>
      <c r="Z45" s="63">
        <f t="shared" si="30"/>
        <v>9.3825890051084637E-5</v>
      </c>
      <c r="AA45" s="63">
        <f t="shared" si="31"/>
        <v>4.405538020023145E-5</v>
      </c>
    </row>
    <row r="46" spans="1:27" x14ac:dyDescent="0.25">
      <c r="A46" s="76">
        <v>13113</v>
      </c>
      <c r="B46" s="1" t="s">
        <v>71</v>
      </c>
      <c r="C46" s="76">
        <v>2265008005</v>
      </c>
      <c r="D46" s="76">
        <v>7.19051999999999E-4</v>
      </c>
      <c r="E46" s="76">
        <v>2.6699500000000001E-5</v>
      </c>
      <c r="F46" s="76">
        <v>9.6223200000000004E-5</v>
      </c>
      <c r="G46" t="str">
        <f t="shared" si="0"/>
        <v>13113_2265008005</v>
      </c>
      <c r="H46" t="str">
        <f t="shared" si="1"/>
        <v>13_2265008005</v>
      </c>
      <c r="I46" s="55">
        <f>IF(ISNA(VLOOKUP($G46,'SEMAP Nonroad Growth Factors'!$A$3:$W$121,'SEMAP Nonroad Growth Factors'!W$1,FALSE)),VLOOKUP($H46,'SEMAP Nonroad Growth Factors'!$A$3:$W$121,'SEMAP Nonroad Growth Factors'!W$1,FALSE),VLOOKUP($G46,'SEMAP Nonroad Growth Factors'!$A$3:$W$121,'SEMAP Nonroad Growth Factors'!W$1,FALSE))</f>
        <v>0.91309115674527597</v>
      </c>
      <c r="J46" s="55">
        <f t="shared" si="2"/>
        <v>6.5656002244000324E-4</v>
      </c>
      <c r="K46" s="55">
        <f t="shared" si="3"/>
        <v>2.4379077339520498E-5</v>
      </c>
      <c r="L46" s="55">
        <f t="shared" si="4"/>
        <v>8.7860552993732039E-5</v>
      </c>
      <c r="M46" s="55">
        <f>IF(ISNA(VLOOKUP($G46,'SEMAP Nonroad Growth Factors'!$A$3:$X$121,'SEMAP Nonroad Growth Factors'!X$1,FALSE)),VLOOKUP($H46,'SEMAP Nonroad Growth Factors'!$A$3:$X$121,'SEMAP Nonroad Growth Factors'!X$1,FALSE),VLOOKUP($G46,'SEMAP Nonroad Growth Factors'!$A$3:$X$121,'SEMAP Nonroad Growth Factors'!X$1,FALSE))</f>
        <v>0.91236393438838292</v>
      </c>
      <c r="N46" s="55">
        <f t="shared" si="5"/>
        <v>6.5603711174983459E-4</v>
      </c>
      <c r="O46" s="55">
        <f t="shared" si="6"/>
        <v>2.4359660866202631E-5</v>
      </c>
      <c r="P46" s="55">
        <f t="shared" si="7"/>
        <v>8.7790577331440248E-5</v>
      </c>
      <c r="Q46" s="76" t="str">
        <f>VLOOKUP($G46,OSDFactor!$I$2:$Q$156,7,FALSE)</f>
        <v>"7"</v>
      </c>
      <c r="R46" s="76">
        <f>VLOOKUP($G46,OSDFactor!$I$2:$Q$156,9,FALSE)</f>
        <v>3.7022728736128998E-3</v>
      </c>
      <c r="S46" s="63">
        <f t="shared" si="8"/>
        <v>2.6621267143170991E-6</v>
      </c>
      <c r="T46" s="63">
        <f t="shared" si="9"/>
        <v>9.8848834589027619E-8</v>
      </c>
      <c r="U46" s="63">
        <f t="shared" si="10"/>
        <v>3.5624454317222878E-7</v>
      </c>
      <c r="V46" s="63">
        <f t="shared" si="26"/>
        <v>2.430764360978301E-6</v>
      </c>
      <c r="W46" s="63">
        <f t="shared" si="27"/>
        <v>9.0257996717817686E-8</v>
      </c>
      <c r="X46" s="63">
        <f t="shared" si="28"/>
        <v>3.252837420093228E-7</v>
      </c>
      <c r="Y46" s="63">
        <f t="shared" si="29"/>
        <v>2.428828402914767E-6</v>
      </c>
      <c r="Z46" s="63">
        <f t="shared" si="30"/>
        <v>9.0186111635351714E-8</v>
      </c>
      <c r="AA46" s="63">
        <f t="shared" si="31"/>
        <v>3.2502467301300682E-7</v>
      </c>
    </row>
    <row r="47" spans="1:27" x14ac:dyDescent="0.25">
      <c r="A47" s="76">
        <v>13113</v>
      </c>
      <c r="B47" s="1" t="s">
        <v>71</v>
      </c>
      <c r="C47" s="76">
        <v>2267008005</v>
      </c>
      <c r="D47" s="76">
        <v>7.0634299999999901E-5</v>
      </c>
      <c r="E47" s="76">
        <v>2.6227700000000001E-6</v>
      </c>
      <c r="F47" s="76">
        <v>9.4522599999999897E-6</v>
      </c>
      <c r="G47" t="str">
        <f t="shared" si="0"/>
        <v>13113_2267008005</v>
      </c>
      <c r="H47" t="str">
        <f t="shared" si="1"/>
        <v>13_2267008005</v>
      </c>
      <c r="I47" s="55">
        <f>IF(ISNA(VLOOKUP($G47,'SEMAP Nonroad Growth Factors'!$A$3:$W$121,'SEMAP Nonroad Growth Factors'!W$1,FALSE)),VLOOKUP($H47,'SEMAP Nonroad Growth Factors'!$A$3:$W$121,'SEMAP Nonroad Growth Factors'!W$1,FALSE),VLOOKUP($G47,'SEMAP Nonroad Growth Factors'!$A$3:$W$121,'SEMAP Nonroad Growth Factors'!W$1,FALSE))</f>
        <v>0.91309115674527597</v>
      </c>
      <c r="J47" s="55">
        <f t="shared" si="2"/>
        <v>6.4495554692892758E-5</v>
      </c>
      <c r="K47" s="55">
        <f t="shared" si="3"/>
        <v>2.3948280931768076E-6</v>
      </c>
      <c r="L47" s="55">
        <f t="shared" si="4"/>
        <v>8.6307750172570922E-6</v>
      </c>
      <c r="M47" s="55">
        <f>IF(ISNA(VLOOKUP($G47,'SEMAP Nonroad Growth Factors'!$A$3:$X$121,'SEMAP Nonroad Growth Factors'!X$1,FALSE)),VLOOKUP($H47,'SEMAP Nonroad Growth Factors'!$A$3:$X$121,'SEMAP Nonroad Growth Factors'!X$1,FALSE),VLOOKUP($G47,'SEMAP Nonroad Growth Factors'!$A$3:$X$121,'SEMAP Nonroad Growth Factors'!X$1,FALSE))</f>
        <v>0.91236393438838292</v>
      </c>
      <c r="N47" s="55">
        <f t="shared" si="5"/>
        <v>6.4444187850769264E-5</v>
      </c>
      <c r="O47" s="55">
        <f t="shared" si="6"/>
        <v>2.3929207561958191E-6</v>
      </c>
      <c r="P47" s="55">
        <f t="shared" si="7"/>
        <v>8.6239011224619262E-6</v>
      </c>
      <c r="Q47" s="76" t="str">
        <f>VLOOKUP($G47,OSDFactor!$I$2:$Q$156,7,FALSE)</f>
        <v>"7"</v>
      </c>
      <c r="R47" s="76">
        <f>VLOOKUP($G47,OSDFactor!$I$2:$Q$156,9,FALSE)</f>
        <v>2.68817204300968E-3</v>
      </c>
      <c r="S47" s="63">
        <f t="shared" si="8"/>
        <v>1.8987715053755838E-7</v>
      </c>
      <c r="T47" s="63">
        <f t="shared" si="9"/>
        <v>7.0504569892444984E-9</v>
      </c>
      <c r="U47" s="63">
        <f t="shared" si="10"/>
        <v>2.5409301075258648E-8</v>
      </c>
      <c r="V47" s="63">
        <f t="shared" si="26"/>
        <v>1.7337514702383607E-7</v>
      </c>
      <c r="W47" s="63">
        <f t="shared" si="27"/>
        <v>6.437709927892075E-9</v>
      </c>
      <c r="X47" s="63">
        <f t="shared" si="28"/>
        <v>2.3201008110896905E-8</v>
      </c>
      <c r="Y47" s="63">
        <f t="shared" si="29"/>
        <v>1.73237064114902E-7</v>
      </c>
      <c r="Z47" s="63">
        <f t="shared" si="30"/>
        <v>6.4325826779431832E-9</v>
      </c>
      <c r="AA47" s="63">
        <f t="shared" si="31"/>
        <v>2.3182529899081949E-8</v>
      </c>
    </row>
    <row r="48" spans="1:27" x14ac:dyDescent="0.25">
      <c r="A48" s="76">
        <v>13113</v>
      </c>
      <c r="B48" s="1" t="s">
        <v>71</v>
      </c>
      <c r="C48" s="76">
        <v>2268008005</v>
      </c>
      <c r="D48" s="76">
        <v>5.5857299999999903E-5</v>
      </c>
      <c r="E48" s="76">
        <v>2.0740700000000002E-6</v>
      </c>
      <c r="F48" s="76">
        <v>7.4747999999999898E-6</v>
      </c>
      <c r="G48" t="str">
        <f t="shared" si="0"/>
        <v>13113_2268008005</v>
      </c>
      <c r="H48" t="str">
        <f t="shared" si="1"/>
        <v>13_2268008005</v>
      </c>
      <c r="I48" s="55">
        <f>IF(ISNA(VLOOKUP($G48,'SEMAP Nonroad Growth Factors'!$A$3:$W$121,'SEMAP Nonroad Growth Factors'!W$1,FALSE)),VLOOKUP($H48,'SEMAP Nonroad Growth Factors'!$A$3:$W$121,'SEMAP Nonroad Growth Factors'!W$1,FALSE),VLOOKUP($G48,'SEMAP Nonroad Growth Factors'!$A$3:$W$121,'SEMAP Nonroad Growth Factors'!W$1,FALSE))</f>
        <v>0.91309115674527597</v>
      </c>
      <c r="J48" s="55">
        <f t="shared" si="2"/>
        <v>5.1002806669667815E-5</v>
      </c>
      <c r="K48" s="55">
        <f t="shared" si="3"/>
        <v>1.8938149754706748E-6</v>
      </c>
      <c r="L48" s="55">
        <f t="shared" si="4"/>
        <v>6.8251737784395795E-6</v>
      </c>
      <c r="M48" s="55">
        <f>IF(ISNA(VLOOKUP($G48,'SEMAP Nonroad Growth Factors'!$A$3:$X$121,'SEMAP Nonroad Growth Factors'!X$1,FALSE)),VLOOKUP($H48,'SEMAP Nonroad Growth Factors'!$A$3:$X$121,'SEMAP Nonroad Growth Factors'!X$1,FALSE),VLOOKUP($G48,'SEMAP Nonroad Growth Factors'!$A$3:$X$121,'SEMAP Nonroad Growth Factors'!X$1,FALSE))</f>
        <v>0.91236393438838292</v>
      </c>
      <c r="N48" s="55">
        <f t="shared" si="5"/>
        <v>5.0962185992312132E-5</v>
      </c>
      <c r="O48" s="55">
        <f t="shared" si="6"/>
        <v>1.8923066653969135E-6</v>
      </c>
      <c r="P48" s="55">
        <f t="shared" si="7"/>
        <v>6.8197379367662756E-6</v>
      </c>
      <c r="Q48" s="76" t="str">
        <f>VLOOKUP($G48,OSDFactor!$I$2:$Q$156,7,FALSE)</f>
        <v>"7"</v>
      </c>
      <c r="R48" s="76">
        <f>VLOOKUP($G48,OSDFactor!$I$2:$Q$156,9,FALSE)</f>
        <v>2.68817204300968E-3</v>
      </c>
      <c r="S48" s="63">
        <f t="shared" si="8"/>
        <v>1.5015403225800435E-7</v>
      </c>
      <c r="T48" s="63">
        <f t="shared" si="9"/>
        <v>5.5754569892450874E-9</v>
      </c>
      <c r="U48" s="63">
        <f t="shared" si="10"/>
        <v>2.0093548387088729E-8</v>
      </c>
      <c r="V48" s="63">
        <f t="shared" si="26"/>
        <v>1.3710431900442866E-7</v>
      </c>
      <c r="W48" s="63">
        <f t="shared" si="27"/>
        <v>5.0909004716933306E-9</v>
      </c>
      <c r="X48" s="63">
        <f t="shared" si="28"/>
        <v>1.834724133988402E-8</v>
      </c>
      <c r="Y48" s="63">
        <f t="shared" si="29"/>
        <v>1.3699512363519301E-7</v>
      </c>
      <c r="Z48" s="63">
        <f t="shared" si="30"/>
        <v>5.0868458747208559E-9</v>
      </c>
      <c r="AA48" s="63">
        <f t="shared" si="31"/>
        <v>1.8332628862267619E-8</v>
      </c>
    </row>
    <row r="49" spans="1:27" x14ac:dyDescent="0.25">
      <c r="A49" s="76">
        <v>13113</v>
      </c>
      <c r="B49" s="1" t="s">
        <v>71</v>
      </c>
      <c r="C49" s="76">
        <v>2270008005</v>
      </c>
      <c r="D49" s="76">
        <v>3.41881999999999E-3</v>
      </c>
      <c r="E49" s="76">
        <v>1.2694599999999901E-4</v>
      </c>
      <c r="F49" s="76">
        <v>4.57504999999999E-4</v>
      </c>
      <c r="G49" t="str">
        <f t="shared" si="0"/>
        <v>13113_2270008005</v>
      </c>
      <c r="H49" t="str">
        <f t="shared" si="1"/>
        <v>13_2270008005</v>
      </c>
      <c r="I49" s="55">
        <f>IF(ISNA(VLOOKUP($G49,'SEMAP Nonroad Growth Factors'!$A$3:$W$121,'SEMAP Nonroad Growth Factors'!W$1,FALSE)),VLOOKUP($H49,'SEMAP Nonroad Growth Factors'!$A$3:$W$121,'SEMAP Nonroad Growth Factors'!W$1,FALSE),VLOOKUP($G49,'SEMAP Nonroad Growth Factors'!$A$3:$W$121,'SEMAP Nonroad Growth Factors'!W$1,FALSE))</f>
        <v>0.91309115674527597</v>
      </c>
      <c r="J49" s="55">
        <f t="shared" si="2"/>
        <v>3.1216943085038752E-3</v>
      </c>
      <c r="K49" s="55">
        <f t="shared" si="3"/>
        <v>1.159132699841849E-4</v>
      </c>
      <c r="L49" s="55">
        <f t="shared" si="4"/>
        <v>4.1774376966674656E-4</v>
      </c>
      <c r="M49" s="55">
        <f>IF(ISNA(VLOOKUP($G49,'SEMAP Nonroad Growth Factors'!$A$3:$X$121,'SEMAP Nonroad Growth Factors'!X$1,FALSE)),VLOOKUP($H49,'SEMAP Nonroad Growth Factors'!$A$3:$X$121,'SEMAP Nonroad Growth Factors'!X$1,FALSE),VLOOKUP($G49,'SEMAP Nonroad Growth Factors'!$A$3:$X$121,'SEMAP Nonroad Growth Factors'!X$1,FALSE))</f>
        <v>0.91236393438838292</v>
      </c>
      <c r="N49" s="55">
        <f t="shared" si="5"/>
        <v>3.1192080661656824E-3</v>
      </c>
      <c r="O49" s="55">
        <f t="shared" si="6"/>
        <v>1.1582095201486676E-4</v>
      </c>
      <c r="P49" s="55">
        <f t="shared" si="7"/>
        <v>4.1741106180235622E-4</v>
      </c>
      <c r="Q49" s="76" t="str">
        <f>VLOOKUP($G49,OSDFactor!$I$2:$Q$156,7,FALSE)</f>
        <v>"7"</v>
      </c>
      <c r="R49" s="76">
        <f>VLOOKUP($G49,OSDFactor!$I$2:$Q$156,9,FALSE)</f>
        <v>3.7133908101612901E-3</v>
      </c>
      <c r="S49" s="63">
        <f t="shared" si="8"/>
        <v>1.2695414769595585E-5</v>
      </c>
      <c r="T49" s="63">
        <f t="shared" si="9"/>
        <v>4.7140010978673148E-7</v>
      </c>
      <c r="U49" s="63">
        <f t="shared" si="10"/>
        <v>1.6988948626028373E-6</v>
      </c>
      <c r="V49" s="63">
        <f t="shared" si="26"/>
        <v>1.1592070957331092E-5</v>
      </c>
      <c r="W49" s="63">
        <f t="shared" si="27"/>
        <v>4.3043127153501669E-7</v>
      </c>
      <c r="X49" s="63">
        <f t="shared" si="28"/>
        <v>1.5512458752826313E-6</v>
      </c>
      <c r="Y49" s="63">
        <f t="shared" si="29"/>
        <v>1.1582838567880615E-5</v>
      </c>
      <c r="Z49" s="63">
        <f t="shared" si="30"/>
        <v>4.3008845883613796E-7</v>
      </c>
      <c r="AA49" s="63">
        <f t="shared" si="31"/>
        <v>1.5500104009565359E-6</v>
      </c>
    </row>
    <row r="50" spans="1:27" x14ac:dyDescent="0.25">
      <c r="A50" s="76">
        <v>13113</v>
      </c>
      <c r="B50" s="1" t="s">
        <v>71</v>
      </c>
      <c r="C50" s="76">
        <v>2275001000</v>
      </c>
      <c r="D50" s="76">
        <v>3.5162499999999901</v>
      </c>
      <c r="E50" s="76">
        <v>0.17738799999999899</v>
      </c>
      <c r="F50" s="76">
        <v>1.975E-2</v>
      </c>
      <c r="G50" t="str">
        <f t="shared" si="0"/>
        <v>13113_2275001000</v>
      </c>
      <c r="H50" t="str">
        <f t="shared" si="1"/>
        <v>13_2275001000</v>
      </c>
      <c r="I50" s="55">
        <f>IF(ISNA(VLOOKUP($G50,'SEMAP Nonroad Growth Factors'!$A$3:$W$121,'SEMAP Nonroad Growth Factors'!W$1,FALSE)),VLOOKUP($H50,'SEMAP Nonroad Growth Factors'!$A$3:$W$121,'SEMAP Nonroad Growth Factors'!W$1,FALSE),VLOOKUP($G50,'SEMAP Nonroad Growth Factors'!$A$3:$W$121,'SEMAP Nonroad Growth Factors'!W$1,FALSE))</f>
        <v>1</v>
      </c>
      <c r="J50" s="55">
        <f t="shared" si="2"/>
        <v>3.5162499999999901</v>
      </c>
      <c r="K50" s="55">
        <f t="shared" si="3"/>
        <v>0.17738799999999899</v>
      </c>
      <c r="L50" s="55">
        <f t="shared" si="4"/>
        <v>1.975E-2</v>
      </c>
      <c r="M50" s="55">
        <f>IF(ISNA(VLOOKUP($G50,'SEMAP Nonroad Growth Factors'!$A$3:$X$121,'SEMAP Nonroad Growth Factors'!X$1,FALSE)),VLOOKUP($H50,'SEMAP Nonroad Growth Factors'!$A$3:$X$121,'SEMAP Nonroad Growth Factors'!X$1,FALSE),VLOOKUP($G50,'SEMAP Nonroad Growth Factors'!$A$3:$X$121,'SEMAP Nonroad Growth Factors'!X$1,FALSE))</f>
        <v>1</v>
      </c>
      <c r="N50" s="55">
        <f t="shared" si="5"/>
        <v>3.5162499999999901</v>
      </c>
      <c r="O50" s="55">
        <f t="shared" si="6"/>
        <v>0.17738799999999899</v>
      </c>
      <c r="P50" s="55">
        <f t="shared" si="7"/>
        <v>1.975E-2</v>
      </c>
      <c r="Q50" s="76" t="str">
        <f>VLOOKUP($G50,OSDFactor!$I$2:$Q$156,7,FALSE)</f>
        <v>"7"</v>
      </c>
      <c r="R50" s="76">
        <f>VLOOKUP($G50,OSDFactor!$I$2:$Q$156,9,FALSE)</f>
        <v>2.68817204300968E-3</v>
      </c>
      <c r="S50" s="63">
        <f t="shared" si="8"/>
        <v>9.4522849462327606E-3</v>
      </c>
      <c r="T50" s="63">
        <f t="shared" si="9"/>
        <v>4.7684946236539841E-4</v>
      </c>
      <c r="U50" s="63">
        <f t="shared" si="10"/>
        <v>5.309139784944118E-5</v>
      </c>
      <c r="V50" s="63">
        <f t="shared" si="26"/>
        <v>9.4522849462327606E-3</v>
      </c>
      <c r="W50" s="63">
        <f t="shared" si="27"/>
        <v>4.7684946236539841E-4</v>
      </c>
      <c r="X50" s="63">
        <f t="shared" si="28"/>
        <v>5.309139784944118E-5</v>
      </c>
      <c r="Y50" s="63">
        <f t="shared" si="29"/>
        <v>9.4522849462327606E-3</v>
      </c>
      <c r="Z50" s="63">
        <f t="shared" si="30"/>
        <v>4.7684946236539841E-4</v>
      </c>
      <c r="AA50" s="63">
        <f t="shared" si="31"/>
        <v>5.309139784944118E-5</v>
      </c>
    </row>
    <row r="51" spans="1:27" x14ac:dyDescent="0.25">
      <c r="A51" s="76">
        <v>13113</v>
      </c>
      <c r="B51" s="1" t="s">
        <v>71</v>
      </c>
      <c r="C51" s="76">
        <v>2275050011</v>
      </c>
      <c r="D51" s="76">
        <v>166.84594100000001</v>
      </c>
      <c r="E51" s="76">
        <v>2.0897332940000002</v>
      </c>
      <c r="F51" s="76">
        <v>0.90269830499999903</v>
      </c>
      <c r="G51" t="str">
        <f t="shared" si="0"/>
        <v>13113_2275050011</v>
      </c>
      <c r="H51" t="str">
        <f t="shared" si="1"/>
        <v>13_2275050011</v>
      </c>
      <c r="I51" s="55">
        <f>IF(ISNA(VLOOKUP($G51,'SEMAP Nonroad Growth Factors'!$A$3:$W$121,'SEMAP Nonroad Growth Factors'!W$1,FALSE)),VLOOKUP($H51,'SEMAP Nonroad Growth Factors'!$A$3:$W$121,'SEMAP Nonroad Growth Factors'!W$1,FALSE),VLOOKUP($G51,'SEMAP Nonroad Growth Factors'!$A$3:$W$121,'SEMAP Nonroad Growth Factors'!W$1,FALSE))</f>
        <v>1.0109381878811154</v>
      </c>
      <c r="J51" s="55">
        <f t="shared" si="2"/>
        <v>168.6709332498595</v>
      </c>
      <c r="K51" s="55">
        <f t="shared" si="3"/>
        <v>2.1125911893911944</v>
      </c>
      <c r="L51" s="55">
        <f t="shared" si="4"/>
        <v>0.91257218866005352</v>
      </c>
      <c r="M51" s="55">
        <f>IF(ISNA(VLOOKUP($G51,'SEMAP Nonroad Growth Factors'!$A$3:$X$121,'SEMAP Nonroad Growth Factors'!X$1,FALSE)),VLOOKUP($H51,'SEMAP Nonroad Growth Factors'!$A$3:$X$121,'SEMAP Nonroad Growth Factors'!X$1,FALSE),VLOOKUP($G51,'SEMAP Nonroad Growth Factors'!$A$3:$X$121,'SEMAP Nonroad Growth Factors'!X$1,FALSE))</f>
        <v>1.0211176575277026</v>
      </c>
      <c r="N51" s="55">
        <f t="shared" si="5"/>
        <v>170.36933644192527</v>
      </c>
      <c r="O51" s="55">
        <f t="shared" si="6"/>
        <v>2.1338635660269301</v>
      </c>
      <c r="P51" s="55">
        <f t="shared" si="7"/>
        <v>0.92176117865582663</v>
      </c>
      <c r="Q51" s="76" t="str">
        <f>VLOOKUP($G51,OSDFactor!$I$2:$Q$156,7,FALSE)</f>
        <v>"7"</v>
      </c>
      <c r="R51" s="76">
        <f>VLOOKUP($G51,OSDFactor!$I$2:$Q$156,9,FALSE)</f>
        <v>2.68817204300968E-3</v>
      </c>
      <c r="S51" s="63">
        <f t="shared" si="8"/>
        <v>0.44851059408584254</v>
      </c>
      <c r="T51" s="63">
        <f t="shared" si="9"/>
        <v>5.6175626182773291E-3</v>
      </c>
      <c r="U51" s="63">
        <f t="shared" si="10"/>
        <v>2.4266083467732228E-3</v>
      </c>
      <c r="V51" s="63">
        <f t="shared" si="26"/>
        <v>0.45341648723062417</v>
      </c>
      <c r="W51" s="63">
        <f t="shared" si="27"/>
        <v>5.679008573629977E-3</v>
      </c>
      <c r="X51" s="63">
        <f t="shared" si="28"/>
        <v>2.4531510447841111E-3</v>
      </c>
      <c r="Y51" s="63">
        <f t="shared" si="29"/>
        <v>0.45798208720929379</v>
      </c>
      <c r="Z51" s="63">
        <f t="shared" si="30"/>
        <v>5.7361923817905334E-3</v>
      </c>
      <c r="AA51" s="63">
        <f t="shared" si="31"/>
        <v>2.4778526307942441E-3</v>
      </c>
    </row>
    <row r="52" spans="1:27" x14ac:dyDescent="0.25">
      <c r="A52" s="76">
        <v>13113</v>
      </c>
      <c r="B52" s="1" t="s">
        <v>71</v>
      </c>
      <c r="C52" s="76">
        <v>2275050012</v>
      </c>
      <c r="D52" s="76">
        <v>50.323317799999998</v>
      </c>
      <c r="E52" s="76">
        <v>3.6243048899999901</v>
      </c>
      <c r="F52" s="76">
        <v>1.70310305</v>
      </c>
      <c r="G52" t="str">
        <f t="shared" si="0"/>
        <v>13113_2275050012</v>
      </c>
      <c r="H52" t="str">
        <f t="shared" si="1"/>
        <v>13_2275050012</v>
      </c>
      <c r="I52" s="55">
        <f>IF(ISNA(VLOOKUP($G52,'SEMAP Nonroad Growth Factors'!$A$3:$W$121,'SEMAP Nonroad Growth Factors'!W$1,FALSE)),VLOOKUP($H52,'SEMAP Nonroad Growth Factors'!$A$3:$W$121,'SEMAP Nonroad Growth Factors'!W$1,FALSE),VLOOKUP($G52,'SEMAP Nonroad Growth Factors'!$A$3:$W$121,'SEMAP Nonroad Growth Factors'!W$1,FALSE))</f>
        <v>1.0109381878811154</v>
      </c>
      <c r="J52" s="55">
        <f t="shared" si="2"/>
        <v>50.873763704897478</v>
      </c>
      <c r="K52" s="55">
        <f t="shared" si="3"/>
        <v>3.6639482178252556</v>
      </c>
      <c r="L52" s="55">
        <f t="shared" si="4"/>
        <v>1.7217319111418008</v>
      </c>
      <c r="M52" s="55">
        <f>IF(ISNA(VLOOKUP($G52,'SEMAP Nonroad Growth Factors'!$A$3:$X$121,'SEMAP Nonroad Growth Factors'!X$1,FALSE)),VLOOKUP($H52,'SEMAP Nonroad Growth Factors'!$A$3:$X$121,'SEMAP Nonroad Growth Factors'!X$1,FALSE),VLOOKUP($G52,'SEMAP Nonroad Growth Factors'!$A$3:$X$121,'SEMAP Nonroad Growth Factors'!X$1,FALSE))</f>
        <v>1.0211176575277026</v>
      </c>
      <c r="N52" s="55">
        <f t="shared" si="5"/>
        <v>51.386028390958138</v>
      </c>
      <c r="O52" s="55">
        <f t="shared" si="6"/>
        <v>3.7008417194429875</v>
      </c>
      <c r="P52" s="55">
        <f t="shared" si="7"/>
        <v>1.7390685969442856</v>
      </c>
      <c r="Q52" s="76" t="str">
        <f>VLOOKUP($G52,OSDFactor!$I$2:$Q$156,7,FALSE)</f>
        <v>"7"</v>
      </c>
      <c r="R52" s="76">
        <f>VLOOKUP($G52,OSDFactor!$I$2:$Q$156,9,FALSE)</f>
        <v>2.68817204300968E-3</v>
      </c>
      <c r="S52" s="63">
        <f t="shared" si="8"/>
        <v>0.13527773602145138</v>
      </c>
      <c r="T52" s="63">
        <f t="shared" si="9"/>
        <v>9.7427550806412477E-3</v>
      </c>
      <c r="U52" s="63">
        <f t="shared" si="10"/>
        <v>4.5782340053745173E-3</v>
      </c>
      <c r="V52" s="63">
        <f t="shared" si="26"/>
        <v>0.13675742931418597</v>
      </c>
      <c r="W52" s="63">
        <f t="shared" si="27"/>
        <v>9.8493231661929935E-3</v>
      </c>
      <c r="X52" s="63">
        <f t="shared" si="28"/>
        <v>4.6283115890890158E-3</v>
      </c>
      <c r="Y52" s="63">
        <f t="shared" si="29"/>
        <v>0.13813448492187536</v>
      </c>
      <c r="Z52" s="63">
        <f t="shared" si="30"/>
        <v>9.9484992458105121E-3</v>
      </c>
      <c r="AA52" s="63">
        <f t="shared" si="31"/>
        <v>4.6749155831816982E-3</v>
      </c>
    </row>
    <row r="53" spans="1:27" x14ac:dyDescent="0.25">
      <c r="A53" s="76">
        <v>13113</v>
      </c>
      <c r="B53" s="1" t="s">
        <v>71</v>
      </c>
      <c r="C53" s="76">
        <v>2275060012</v>
      </c>
      <c r="D53" s="76">
        <v>5.4247799999999902E-3</v>
      </c>
      <c r="E53" s="76">
        <v>1.26311E-3</v>
      </c>
      <c r="F53" s="76">
        <v>3.53586999999999E-3</v>
      </c>
      <c r="G53" t="str">
        <f t="shared" si="0"/>
        <v>13113_2275060012</v>
      </c>
      <c r="H53" t="str">
        <f t="shared" si="1"/>
        <v>13_2275060012</v>
      </c>
      <c r="I53" s="55">
        <f>IF(ISNA(VLOOKUP($G53,'SEMAP Nonroad Growth Factors'!$A$3:$W$121,'SEMAP Nonroad Growth Factors'!W$1,FALSE)),VLOOKUP($H53,'SEMAP Nonroad Growth Factors'!$A$3:$W$121,'SEMAP Nonroad Growth Factors'!W$1,FALSE),VLOOKUP($G53,'SEMAP Nonroad Growth Factors'!$A$3:$W$121,'SEMAP Nonroad Growth Factors'!W$1,FALSE))</f>
        <v>1.2482245519107202</v>
      </c>
      <c r="J53" s="55">
        <f t="shared" si="2"/>
        <v>6.7713435847142249E-3</v>
      </c>
      <c r="K53" s="55">
        <f t="shared" si="3"/>
        <v>1.5766449137639498E-3</v>
      </c>
      <c r="L53" s="55">
        <f t="shared" si="4"/>
        <v>4.4135597463645457E-3</v>
      </c>
      <c r="M53" s="55">
        <f>IF(ISNA(VLOOKUP($G53,'SEMAP Nonroad Growth Factors'!$A$3:$X$121,'SEMAP Nonroad Growth Factors'!X$1,FALSE)),VLOOKUP($H53,'SEMAP Nonroad Growth Factors'!$A$3:$X$121,'SEMAP Nonroad Growth Factors'!X$1,FALSE),VLOOKUP($G53,'SEMAP Nonroad Growth Factors'!$A$3:$X$121,'SEMAP Nonroad Growth Factors'!X$1,FALSE))</f>
        <v>1.9497801826175178</v>
      </c>
      <c r="N53" s="55">
        <f t="shared" si="5"/>
        <v>1.057712853905984E-2</v>
      </c>
      <c r="O53" s="55">
        <f t="shared" si="6"/>
        <v>2.462786846466013E-3</v>
      </c>
      <c r="P53" s="55">
        <f t="shared" si="7"/>
        <v>6.8941692543117829E-3</v>
      </c>
      <c r="Q53" s="76" t="str">
        <f>VLOOKUP($G53,OSDFactor!$I$2:$Q$156,7,FALSE)</f>
        <v>"7"</v>
      </c>
      <c r="R53" s="76">
        <f>VLOOKUP($G53,OSDFactor!$I$2:$Q$156,9,FALSE)</f>
        <v>2.8008499130774199E-3</v>
      </c>
      <c r="S53" s="63">
        <f t="shared" si="8"/>
        <v>1.5193994591464099E-5</v>
      </c>
      <c r="T53" s="63">
        <f t="shared" si="9"/>
        <v>3.5377815337072201E-6</v>
      </c>
      <c r="U53" s="63">
        <f t="shared" si="10"/>
        <v>9.9034411821530288E-6</v>
      </c>
      <c r="V53" s="63">
        <f t="shared" si="26"/>
        <v>1.896551709066418E-5</v>
      </c>
      <c r="W53" s="63">
        <f t="shared" si="27"/>
        <v>4.4159457696697149E-6</v>
      </c>
      <c r="X53" s="63">
        <f t="shared" si="28"/>
        <v>1.2361718431967136E-5</v>
      </c>
      <c r="Y53" s="63">
        <f t="shared" si="29"/>
        <v>2.9624949549234451E-5</v>
      </c>
      <c r="Z53" s="63">
        <f t="shared" si="30"/>
        <v>6.8978963248525457E-6</v>
      </c>
      <c r="AA53" s="63">
        <f t="shared" si="31"/>
        <v>1.9309533356680179E-5</v>
      </c>
    </row>
    <row r="54" spans="1:27" x14ac:dyDescent="0.25">
      <c r="A54" s="76">
        <v>13117</v>
      </c>
      <c r="B54" s="1" t="s">
        <v>96</v>
      </c>
      <c r="C54" s="76">
        <v>2275050011</v>
      </c>
      <c r="D54" s="76">
        <v>12.718795999999999</v>
      </c>
      <c r="E54" s="76">
        <v>0.15930158999999899</v>
      </c>
      <c r="F54" s="76">
        <v>6.8813244999999995E-2</v>
      </c>
      <c r="G54" t="str">
        <f t="shared" si="0"/>
        <v>13117_2275050011</v>
      </c>
      <c r="H54" t="str">
        <f t="shared" si="1"/>
        <v>13_2275050011</v>
      </c>
      <c r="I54" s="55">
        <f>IF(ISNA(VLOOKUP($G54,'SEMAP Nonroad Growth Factors'!$A$3:$W$121,'SEMAP Nonroad Growth Factors'!W$1,FALSE)),VLOOKUP($H54,'SEMAP Nonroad Growth Factors'!$A$3:$W$121,'SEMAP Nonroad Growth Factors'!W$1,FALSE),VLOOKUP($G54,'SEMAP Nonroad Growth Factors'!$A$3:$W$121,'SEMAP Nonroad Growth Factors'!W$1,FALSE))</f>
        <v>1.0109381878811154</v>
      </c>
      <c r="J54" s="55">
        <f t="shared" si="2"/>
        <v>12.857916580269579</v>
      </c>
      <c r="K54" s="55">
        <f t="shared" si="3"/>
        <v>0.16104406072117941</v>
      </c>
      <c r="L54" s="55">
        <f t="shared" si="4"/>
        <v>6.9565937202519218E-2</v>
      </c>
      <c r="M54" s="55">
        <f>IF(ISNA(VLOOKUP($G54,'SEMAP Nonroad Growth Factors'!$A$3:$X$121,'SEMAP Nonroad Growth Factors'!X$1,FALSE)),VLOOKUP($H54,'SEMAP Nonroad Growth Factors'!$A$3:$X$121,'SEMAP Nonroad Growth Factors'!X$1,FALSE),VLOOKUP($G54,'SEMAP Nonroad Growth Factors'!$A$3:$X$121,'SEMAP Nonroad Growth Factors'!X$1,FALSE))</f>
        <v>1.0211176575277026</v>
      </c>
      <c r="N54" s="55">
        <f t="shared" si="5"/>
        <v>12.987387178092712</v>
      </c>
      <c r="O54" s="55">
        <f t="shared" si="6"/>
        <v>0.16266566642123745</v>
      </c>
      <c r="P54" s="55">
        <f t="shared" si="7"/>
        <v>7.0266419541279879E-2</v>
      </c>
      <c r="Q54" s="76" t="str">
        <f>VLOOKUP($G54,OSDFactor!$I$2:$Q$156,7,FALSE)</f>
        <v>"7"</v>
      </c>
      <c r="R54" s="76">
        <f>VLOOKUP($G54,OSDFactor!$I$2:$Q$156,9,FALSE)</f>
        <v>2.68817204300968E-3</v>
      </c>
      <c r="S54" s="63">
        <f t="shared" si="8"/>
        <v>3.4190311827943347E-2</v>
      </c>
      <c r="T54" s="63">
        <f t="shared" si="9"/>
        <v>4.2823008064498769E-4</v>
      </c>
      <c r="U54" s="63">
        <f t="shared" si="10"/>
        <v>1.8498184139777564E-4</v>
      </c>
      <c r="V54" s="63">
        <f t="shared" si="26"/>
        <v>3.4564291882431313E-2</v>
      </c>
      <c r="W54" s="63">
        <f t="shared" si="27"/>
        <v>4.3291414172342782E-4</v>
      </c>
      <c r="X54" s="63">
        <f t="shared" si="28"/>
        <v>1.8700520753357918E-4</v>
      </c>
      <c r="Y54" s="63">
        <f t="shared" si="29"/>
        <v>3.4912331123891208E-2</v>
      </c>
      <c r="Z54" s="63">
        <f t="shared" si="30"/>
        <v>4.3727329683110897E-4</v>
      </c>
      <c r="AA54" s="63">
        <f t="shared" si="31"/>
        <v>1.8888822457325763E-4</v>
      </c>
    </row>
    <row r="55" spans="1:27" x14ac:dyDescent="0.25">
      <c r="A55" s="76">
        <v>13117</v>
      </c>
      <c r="B55" s="1" t="s">
        <v>96</v>
      </c>
      <c r="C55" s="76">
        <v>2275050012</v>
      </c>
      <c r="D55" s="76">
        <v>4.8035899999999998</v>
      </c>
      <c r="E55" s="76">
        <v>0.34582999999999903</v>
      </c>
      <c r="F55" s="76">
        <v>0.16238245000000001</v>
      </c>
      <c r="G55" t="str">
        <f t="shared" si="0"/>
        <v>13117_2275050012</v>
      </c>
      <c r="H55" t="str">
        <f t="shared" si="1"/>
        <v>13_2275050012</v>
      </c>
      <c r="I55" s="55">
        <f>IF(ISNA(VLOOKUP($G55,'SEMAP Nonroad Growth Factors'!$A$3:$W$121,'SEMAP Nonroad Growth Factors'!W$1,FALSE)),VLOOKUP($H55,'SEMAP Nonroad Growth Factors'!$A$3:$W$121,'SEMAP Nonroad Growth Factors'!W$1,FALSE),VLOOKUP($G55,'SEMAP Nonroad Growth Factors'!$A$3:$W$121,'SEMAP Nonroad Growth Factors'!W$1,FALSE))</f>
        <v>1.0109381878811154</v>
      </c>
      <c r="J55" s="55">
        <f t="shared" si="2"/>
        <v>4.8561325699238473</v>
      </c>
      <c r="K55" s="55">
        <f t="shared" si="3"/>
        <v>0.34961275351492516</v>
      </c>
      <c r="L55" s="55">
        <f t="shared" si="4"/>
        <v>0.16415861974669585</v>
      </c>
      <c r="M55" s="55">
        <f>IF(ISNA(VLOOKUP($G55,'SEMAP Nonroad Growth Factors'!$A$3:$X$121,'SEMAP Nonroad Growth Factors'!X$1,FALSE)),VLOOKUP($H55,'SEMAP Nonroad Growth Factors'!$A$3:$X$121,'SEMAP Nonroad Growth Factors'!X$1,FALSE),VLOOKUP($G55,'SEMAP Nonroad Growth Factors'!$A$3:$X$121,'SEMAP Nonroad Growth Factors'!X$1,FALSE))</f>
        <v>1.0211176575277026</v>
      </c>
      <c r="N55" s="55">
        <f t="shared" si="5"/>
        <v>4.9050305685234967</v>
      </c>
      <c r="O55" s="55">
        <f t="shared" si="6"/>
        <v>0.3531331195028044</v>
      </c>
      <c r="P55" s="55">
        <f t="shared" si="7"/>
        <v>0.16581158696760931</v>
      </c>
      <c r="Q55" s="76" t="str">
        <f>VLOOKUP($G55,OSDFactor!$I$2:$Q$156,7,FALSE)</f>
        <v>"7"</v>
      </c>
      <c r="R55" s="76">
        <f>VLOOKUP($G55,OSDFactor!$I$2:$Q$156,9,FALSE)</f>
        <v>2.68817204300968E-3</v>
      </c>
      <c r="S55" s="63">
        <f t="shared" si="8"/>
        <v>1.2912876344080868E-2</v>
      </c>
      <c r="T55" s="63">
        <f t="shared" si="9"/>
        <v>9.2965053763403502E-4</v>
      </c>
      <c r="U55" s="63">
        <f t="shared" si="10"/>
        <v>4.3651196236541722E-4</v>
      </c>
      <c r="V55" s="63">
        <f t="shared" si="26"/>
        <v>1.3054119811618036E-2</v>
      </c>
      <c r="W55" s="63">
        <f t="shared" si="27"/>
        <v>9.3981922987845606E-4</v>
      </c>
      <c r="X55" s="63">
        <f t="shared" si="28"/>
        <v>4.412866122221246E-4</v>
      </c>
      <c r="Y55" s="63">
        <f t="shared" si="29"/>
        <v>1.318556604441274E-2</v>
      </c>
      <c r="Z55" s="63">
        <f t="shared" si="30"/>
        <v>9.4928257930823514E-4</v>
      </c>
      <c r="AA55" s="63">
        <f t="shared" si="31"/>
        <v>4.4573007249339554E-4</v>
      </c>
    </row>
    <row r="56" spans="1:27" x14ac:dyDescent="0.25">
      <c r="A56" s="76">
        <v>13121</v>
      </c>
      <c r="B56" s="1" t="s">
        <v>73</v>
      </c>
      <c r="C56" s="76">
        <v>2265008005</v>
      </c>
      <c r="D56" s="76">
        <v>1.2854800000000001E-3</v>
      </c>
      <c r="E56" s="76">
        <v>4.8053200000000003E-5</v>
      </c>
      <c r="F56" s="76">
        <v>1.9826899999999899E-4</v>
      </c>
      <c r="G56" t="str">
        <f t="shared" si="0"/>
        <v>13121_2265008005</v>
      </c>
      <c r="H56" t="str">
        <f t="shared" si="1"/>
        <v>13_2265008005</v>
      </c>
      <c r="I56" s="55">
        <f>IF(ISNA(VLOOKUP($G56,'SEMAP Nonroad Growth Factors'!$A$3:$W$121,'SEMAP Nonroad Growth Factors'!W$1,FALSE)),VLOOKUP($H56,'SEMAP Nonroad Growth Factors'!$A$3:$W$121,'SEMAP Nonroad Growth Factors'!W$1,FALSE),VLOOKUP($G56,'SEMAP Nonroad Growth Factors'!$A$3:$W$121,'SEMAP Nonroad Growth Factors'!W$1,FALSE))</f>
        <v>0</v>
      </c>
      <c r="J56" s="55">
        <f t="shared" si="2"/>
        <v>0</v>
      </c>
      <c r="K56" s="55">
        <f t="shared" si="3"/>
        <v>0</v>
      </c>
      <c r="L56" s="55">
        <f t="shared" si="4"/>
        <v>0</v>
      </c>
      <c r="M56" s="55">
        <f>IF(ISNA(VLOOKUP($G56,'SEMAP Nonroad Growth Factors'!$A$3:$X$121,'SEMAP Nonroad Growth Factors'!X$1,FALSE)),VLOOKUP($H56,'SEMAP Nonroad Growth Factors'!$A$3:$X$121,'SEMAP Nonroad Growth Factors'!X$1,FALSE),VLOOKUP($G56,'SEMAP Nonroad Growth Factors'!$A$3:$X$121,'SEMAP Nonroad Growth Factors'!X$1,FALSE))</f>
        <v>0</v>
      </c>
      <c r="N56" s="55">
        <f t="shared" si="5"/>
        <v>0</v>
      </c>
      <c r="O56" s="55">
        <f t="shared" si="6"/>
        <v>0</v>
      </c>
      <c r="P56" s="55">
        <f t="shared" si="7"/>
        <v>0</v>
      </c>
      <c r="Q56" s="76" t="str">
        <f>VLOOKUP($G56,OSDFactor!$I$2:$Q$156,7,FALSE)</f>
        <v>"7"</v>
      </c>
      <c r="R56" s="76">
        <f>VLOOKUP($G56,OSDFactor!$I$2:$Q$156,9,FALSE)</f>
        <v>3.7022728736128998E-3</v>
      </c>
      <c r="S56" s="63">
        <f t="shared" si="8"/>
        <v>4.759197733571911E-6</v>
      </c>
      <c r="T56" s="63">
        <f t="shared" si="9"/>
        <v>1.779060588502954E-7</v>
      </c>
      <c r="U56" s="63">
        <f t="shared" si="10"/>
        <v>7.3404594037835233E-7</v>
      </c>
      <c r="V56" s="63">
        <f t="shared" si="26"/>
        <v>0</v>
      </c>
      <c r="W56" s="63">
        <f t="shared" si="27"/>
        <v>0</v>
      </c>
      <c r="X56" s="63">
        <f t="shared" si="28"/>
        <v>0</v>
      </c>
      <c r="Y56" s="63">
        <f t="shared" si="29"/>
        <v>0</v>
      </c>
      <c r="Z56" s="63">
        <f t="shared" si="30"/>
        <v>0</v>
      </c>
      <c r="AA56" s="63">
        <f t="shared" si="31"/>
        <v>0</v>
      </c>
    </row>
    <row r="57" spans="1:27" x14ac:dyDescent="0.25">
      <c r="A57" s="76">
        <v>13121</v>
      </c>
      <c r="B57" s="1" t="s">
        <v>73</v>
      </c>
      <c r="C57" s="76">
        <v>2267008005</v>
      </c>
      <c r="D57" s="76">
        <v>1.2627600000000001E-4</v>
      </c>
      <c r="E57" s="76">
        <v>4.7203999999999904E-6</v>
      </c>
      <c r="F57" s="76">
        <v>1.9476499999999901E-5</v>
      </c>
      <c r="G57" t="str">
        <f t="shared" si="0"/>
        <v>13121_2267008005</v>
      </c>
      <c r="H57" t="str">
        <f t="shared" si="1"/>
        <v>13_2267008005</v>
      </c>
      <c r="I57" s="55">
        <f>IF(ISNA(VLOOKUP($G57,'SEMAP Nonroad Growth Factors'!$A$3:$W$121,'SEMAP Nonroad Growth Factors'!W$1,FALSE)),VLOOKUP($H57,'SEMAP Nonroad Growth Factors'!$A$3:$W$121,'SEMAP Nonroad Growth Factors'!W$1,FALSE),VLOOKUP($G57,'SEMAP Nonroad Growth Factors'!$A$3:$W$121,'SEMAP Nonroad Growth Factors'!W$1,FALSE))</f>
        <v>0</v>
      </c>
      <c r="J57" s="55">
        <f t="shared" si="2"/>
        <v>0</v>
      </c>
      <c r="K57" s="55">
        <f t="shared" si="3"/>
        <v>0</v>
      </c>
      <c r="L57" s="55">
        <f t="shared" si="4"/>
        <v>0</v>
      </c>
      <c r="M57" s="55">
        <f>IF(ISNA(VLOOKUP($G57,'SEMAP Nonroad Growth Factors'!$A$3:$X$121,'SEMAP Nonroad Growth Factors'!X$1,FALSE)),VLOOKUP($H57,'SEMAP Nonroad Growth Factors'!$A$3:$X$121,'SEMAP Nonroad Growth Factors'!X$1,FALSE),VLOOKUP($G57,'SEMAP Nonroad Growth Factors'!$A$3:$X$121,'SEMAP Nonroad Growth Factors'!X$1,FALSE))</f>
        <v>0</v>
      </c>
      <c r="N57" s="55">
        <f t="shared" si="5"/>
        <v>0</v>
      </c>
      <c r="O57" s="55">
        <f t="shared" si="6"/>
        <v>0</v>
      </c>
      <c r="P57" s="55">
        <f t="shared" si="7"/>
        <v>0</v>
      </c>
      <c r="Q57" s="76" t="str">
        <f>VLOOKUP($G57,OSDFactor!$I$2:$Q$156,7,FALSE)</f>
        <v>"7"</v>
      </c>
      <c r="R57" s="76">
        <f>VLOOKUP($G57,OSDFactor!$I$2:$Q$156,9,FALSE)</f>
        <v>2.68817204300968E-3</v>
      </c>
      <c r="S57" s="63">
        <f t="shared" si="8"/>
        <v>3.3945161290309039E-7</v>
      </c>
      <c r="T57" s="63">
        <f t="shared" si="9"/>
        <v>1.2689247311822867E-8</v>
      </c>
      <c r="U57" s="63">
        <f t="shared" si="10"/>
        <v>5.2356182795677764E-8</v>
      </c>
      <c r="V57" s="63">
        <f t="shared" si="26"/>
        <v>0</v>
      </c>
      <c r="W57" s="63">
        <f t="shared" si="27"/>
        <v>0</v>
      </c>
      <c r="X57" s="63">
        <f t="shared" si="28"/>
        <v>0</v>
      </c>
      <c r="Y57" s="63">
        <f t="shared" si="29"/>
        <v>0</v>
      </c>
      <c r="Z57" s="63">
        <f t="shared" si="30"/>
        <v>0</v>
      </c>
      <c r="AA57" s="63">
        <f t="shared" si="31"/>
        <v>0</v>
      </c>
    </row>
    <row r="58" spans="1:27" x14ac:dyDescent="0.25">
      <c r="A58" s="76">
        <v>13121</v>
      </c>
      <c r="B58" s="1" t="s">
        <v>73</v>
      </c>
      <c r="C58" s="76">
        <v>2268008005</v>
      </c>
      <c r="D58" s="76">
        <v>9.9858200000000006E-5</v>
      </c>
      <c r="E58" s="76">
        <v>3.7328699999999901E-6</v>
      </c>
      <c r="F58" s="76">
        <v>1.5401899999999901E-5</v>
      </c>
      <c r="G58" t="str">
        <f t="shared" si="0"/>
        <v>13121_2268008005</v>
      </c>
      <c r="H58" t="str">
        <f t="shared" si="1"/>
        <v>13_2268008005</v>
      </c>
      <c r="I58" s="55">
        <f>IF(ISNA(VLOOKUP($G58,'SEMAP Nonroad Growth Factors'!$A$3:$W$121,'SEMAP Nonroad Growth Factors'!W$1,FALSE)),VLOOKUP($H58,'SEMAP Nonroad Growth Factors'!$A$3:$W$121,'SEMAP Nonroad Growth Factors'!W$1,FALSE),VLOOKUP($G58,'SEMAP Nonroad Growth Factors'!$A$3:$W$121,'SEMAP Nonroad Growth Factors'!W$1,FALSE))</f>
        <v>0</v>
      </c>
      <c r="J58" s="55">
        <f t="shared" si="2"/>
        <v>0</v>
      </c>
      <c r="K58" s="55">
        <f t="shared" si="3"/>
        <v>0</v>
      </c>
      <c r="L58" s="55">
        <f t="shared" si="4"/>
        <v>0</v>
      </c>
      <c r="M58" s="55">
        <f>IF(ISNA(VLOOKUP($G58,'SEMAP Nonroad Growth Factors'!$A$3:$X$121,'SEMAP Nonroad Growth Factors'!X$1,FALSE)),VLOOKUP($H58,'SEMAP Nonroad Growth Factors'!$A$3:$X$121,'SEMAP Nonroad Growth Factors'!X$1,FALSE),VLOOKUP($G58,'SEMAP Nonroad Growth Factors'!$A$3:$X$121,'SEMAP Nonroad Growth Factors'!X$1,FALSE))</f>
        <v>0</v>
      </c>
      <c r="N58" s="55">
        <f t="shared" si="5"/>
        <v>0</v>
      </c>
      <c r="O58" s="55">
        <f t="shared" si="6"/>
        <v>0</v>
      </c>
      <c r="P58" s="55">
        <f t="shared" si="7"/>
        <v>0</v>
      </c>
      <c r="Q58" s="76" t="str">
        <f>VLOOKUP($G58,OSDFactor!$I$2:$Q$156,7,FALSE)</f>
        <v>"7"</v>
      </c>
      <c r="R58" s="76">
        <f>VLOOKUP($G58,OSDFactor!$I$2:$Q$156,9,FALSE)</f>
        <v>2.68817204300968E-3</v>
      </c>
      <c r="S58" s="63">
        <f t="shared" si="8"/>
        <v>2.6843602150526924E-7</v>
      </c>
      <c r="T58" s="63">
        <f t="shared" si="9"/>
        <v>1.0034596774189517E-8</v>
      </c>
      <c r="U58" s="63">
        <f t="shared" si="10"/>
        <v>4.1402956989230525E-8</v>
      </c>
      <c r="V58" s="63">
        <f t="shared" si="26"/>
        <v>0</v>
      </c>
      <c r="W58" s="63">
        <f t="shared" si="27"/>
        <v>0</v>
      </c>
      <c r="X58" s="63">
        <f t="shared" si="28"/>
        <v>0</v>
      </c>
      <c r="Y58" s="63">
        <f t="shared" si="29"/>
        <v>0</v>
      </c>
      <c r="Z58" s="63">
        <f t="shared" si="30"/>
        <v>0</v>
      </c>
      <c r="AA58" s="63">
        <f t="shared" si="31"/>
        <v>0</v>
      </c>
    </row>
    <row r="59" spans="1:27" x14ac:dyDescent="0.25">
      <c r="A59" s="76">
        <v>13121</v>
      </c>
      <c r="B59" s="1" t="s">
        <v>73</v>
      </c>
      <c r="C59" s="76">
        <v>2270008005</v>
      </c>
      <c r="D59" s="76">
        <v>6.1119499999999901E-3</v>
      </c>
      <c r="E59" s="76">
        <v>2.2847500000000001E-4</v>
      </c>
      <c r="F59" s="76">
        <v>9.4269600000000003E-4</v>
      </c>
      <c r="G59" t="str">
        <f t="shared" si="0"/>
        <v>13121_2270008005</v>
      </c>
      <c r="H59" t="str">
        <f t="shared" si="1"/>
        <v>13_2270008005</v>
      </c>
      <c r="I59" s="55">
        <f>IF(ISNA(VLOOKUP($G59,'SEMAP Nonroad Growth Factors'!$A$3:$W$121,'SEMAP Nonroad Growth Factors'!W$1,FALSE)),VLOOKUP($H59,'SEMAP Nonroad Growth Factors'!$A$3:$W$121,'SEMAP Nonroad Growth Factors'!W$1,FALSE),VLOOKUP($G59,'SEMAP Nonroad Growth Factors'!$A$3:$W$121,'SEMAP Nonroad Growth Factors'!W$1,FALSE))</f>
        <v>0</v>
      </c>
      <c r="J59" s="55">
        <f t="shared" si="2"/>
        <v>0</v>
      </c>
      <c r="K59" s="55">
        <f t="shared" si="3"/>
        <v>0</v>
      </c>
      <c r="L59" s="55">
        <f t="shared" si="4"/>
        <v>0</v>
      </c>
      <c r="M59" s="55">
        <f>IF(ISNA(VLOOKUP($G59,'SEMAP Nonroad Growth Factors'!$A$3:$X$121,'SEMAP Nonroad Growth Factors'!X$1,FALSE)),VLOOKUP($H59,'SEMAP Nonroad Growth Factors'!$A$3:$X$121,'SEMAP Nonroad Growth Factors'!X$1,FALSE),VLOOKUP($G59,'SEMAP Nonroad Growth Factors'!$A$3:$X$121,'SEMAP Nonroad Growth Factors'!X$1,FALSE))</f>
        <v>0</v>
      </c>
      <c r="N59" s="55">
        <f t="shared" si="5"/>
        <v>0</v>
      </c>
      <c r="O59" s="55">
        <f t="shared" si="6"/>
        <v>0</v>
      </c>
      <c r="P59" s="55">
        <f t="shared" si="7"/>
        <v>0</v>
      </c>
      <c r="Q59" s="76" t="str">
        <f>VLOOKUP($G59,OSDFactor!$I$2:$Q$156,7,FALSE)</f>
        <v>"7"</v>
      </c>
      <c r="R59" s="76">
        <f>VLOOKUP($G59,OSDFactor!$I$2:$Q$156,9,FALSE)</f>
        <v>3.7133908101612901E-3</v>
      </c>
      <c r="S59" s="63">
        <f t="shared" si="8"/>
        <v>2.269605896216526E-5</v>
      </c>
      <c r="T59" s="63">
        <f t="shared" si="9"/>
        <v>8.4841696535160075E-7</v>
      </c>
      <c r="U59" s="63">
        <f t="shared" si="10"/>
        <v>3.5005986631758075E-6</v>
      </c>
      <c r="V59" s="63">
        <f t="shared" si="26"/>
        <v>0</v>
      </c>
      <c r="W59" s="63">
        <f t="shared" si="27"/>
        <v>0</v>
      </c>
      <c r="X59" s="63">
        <f t="shared" si="28"/>
        <v>0</v>
      </c>
      <c r="Y59" s="63">
        <f t="shared" si="29"/>
        <v>0</v>
      </c>
      <c r="Z59" s="63">
        <f t="shared" si="30"/>
        <v>0</v>
      </c>
      <c r="AA59" s="63">
        <f t="shared" si="31"/>
        <v>0</v>
      </c>
    </row>
    <row r="60" spans="1:27" x14ac:dyDescent="0.25">
      <c r="A60" s="76">
        <v>13121</v>
      </c>
      <c r="B60" s="1" t="s">
        <v>73</v>
      </c>
      <c r="C60" s="76">
        <v>2275001000</v>
      </c>
      <c r="D60" s="76">
        <v>2.7497099999999901</v>
      </c>
      <c r="E60" s="76">
        <v>0.13871700000000001</v>
      </c>
      <c r="F60" s="76">
        <v>1.5444499999999899E-2</v>
      </c>
      <c r="G60" t="str">
        <f t="shared" si="0"/>
        <v>13121_2275001000</v>
      </c>
      <c r="H60" t="str">
        <f t="shared" si="1"/>
        <v>13_2275001000</v>
      </c>
      <c r="I60" s="55">
        <f>IF(ISNA(VLOOKUP($G60,'SEMAP Nonroad Growth Factors'!$A$3:$W$121,'SEMAP Nonroad Growth Factors'!W$1,FALSE)),VLOOKUP($H60,'SEMAP Nonroad Growth Factors'!$A$3:$W$121,'SEMAP Nonroad Growth Factors'!W$1,FALSE),VLOOKUP($G60,'SEMAP Nonroad Growth Factors'!$A$3:$W$121,'SEMAP Nonroad Growth Factors'!W$1,FALSE))</f>
        <v>0</v>
      </c>
      <c r="J60" s="55">
        <f t="shared" si="2"/>
        <v>0</v>
      </c>
      <c r="K60" s="55">
        <f t="shared" si="3"/>
        <v>0</v>
      </c>
      <c r="L60" s="55">
        <f t="shared" si="4"/>
        <v>0</v>
      </c>
      <c r="M60" s="55">
        <f>IF(ISNA(VLOOKUP($G60,'SEMAP Nonroad Growth Factors'!$A$3:$X$121,'SEMAP Nonroad Growth Factors'!X$1,FALSE)),VLOOKUP($H60,'SEMAP Nonroad Growth Factors'!$A$3:$X$121,'SEMAP Nonroad Growth Factors'!X$1,FALSE),VLOOKUP($G60,'SEMAP Nonroad Growth Factors'!$A$3:$X$121,'SEMAP Nonroad Growth Factors'!X$1,FALSE))</f>
        <v>0</v>
      </c>
      <c r="N60" s="55">
        <f t="shared" si="5"/>
        <v>0</v>
      </c>
      <c r="O60" s="55">
        <f t="shared" si="6"/>
        <v>0</v>
      </c>
      <c r="P60" s="55">
        <f t="shared" si="7"/>
        <v>0</v>
      </c>
      <c r="Q60" s="76" t="str">
        <f>VLOOKUP($G60,OSDFactor!$I$2:$Q$156,7,FALSE)</f>
        <v>"7"</v>
      </c>
      <c r="R60" s="76">
        <f>VLOOKUP($G60,OSDFactor!$I$2:$Q$156,9,FALSE)</f>
        <v>2.68817204300968E-3</v>
      </c>
      <c r="S60" s="63">
        <f t="shared" si="8"/>
        <v>7.3916935483841206E-3</v>
      </c>
      <c r="T60" s="63">
        <f t="shared" si="9"/>
        <v>3.728951612901738E-4</v>
      </c>
      <c r="U60" s="63">
        <f t="shared" si="10"/>
        <v>4.151747311826273E-5</v>
      </c>
      <c r="V60" s="63">
        <f t="shared" si="26"/>
        <v>0</v>
      </c>
      <c r="W60" s="63">
        <f t="shared" si="27"/>
        <v>0</v>
      </c>
      <c r="X60" s="63">
        <f t="shared" si="28"/>
        <v>0</v>
      </c>
      <c r="Y60" s="63">
        <f t="shared" si="29"/>
        <v>0</v>
      </c>
      <c r="Z60" s="63">
        <f t="shared" si="30"/>
        <v>0</v>
      </c>
      <c r="AA60" s="63">
        <f t="shared" si="31"/>
        <v>0</v>
      </c>
    </row>
    <row r="61" spans="1:27" x14ac:dyDescent="0.25">
      <c r="A61" s="76">
        <v>13121</v>
      </c>
      <c r="B61" s="1" t="s">
        <v>73</v>
      </c>
      <c r="C61" s="76">
        <v>2275020000</v>
      </c>
      <c r="D61" s="76">
        <v>1.1516399999999901E-2</v>
      </c>
      <c r="E61" s="76">
        <v>3.2055000000000001E-4</v>
      </c>
      <c r="F61" s="76">
        <v>1.08161E-2</v>
      </c>
      <c r="G61" t="str">
        <f t="shared" ref="G61:G86" si="32">A61&amp;"_"&amp;C61</f>
        <v>13121_2275020000</v>
      </c>
      <c r="H61" t="str">
        <f t="shared" ref="H61:H86" si="33">13&amp;"_"&amp;C61</f>
        <v>13_2275020000</v>
      </c>
      <c r="I61" s="55">
        <f>IF(ISNA(VLOOKUP($G61,'SEMAP Nonroad Growth Factors'!$A$3:$W$121,'SEMAP Nonroad Growth Factors'!W$1,FALSE)),VLOOKUP($H61,'SEMAP Nonroad Growth Factors'!$A$3:$W$121,'SEMAP Nonroad Growth Factors'!W$1,FALSE),VLOOKUP($G61,'SEMAP Nonroad Growth Factors'!$A$3:$W$121,'SEMAP Nonroad Growth Factors'!W$1,FALSE))</f>
        <v>0</v>
      </c>
      <c r="J61" s="55">
        <f t="shared" si="2"/>
        <v>0</v>
      </c>
      <c r="K61" s="55">
        <f t="shared" si="3"/>
        <v>0</v>
      </c>
      <c r="L61" s="55">
        <f t="shared" si="4"/>
        <v>0</v>
      </c>
      <c r="M61" s="55">
        <f>IF(ISNA(VLOOKUP($G61,'SEMAP Nonroad Growth Factors'!$A$3:$X$121,'SEMAP Nonroad Growth Factors'!X$1,FALSE)),VLOOKUP($H61,'SEMAP Nonroad Growth Factors'!$A$3:$X$121,'SEMAP Nonroad Growth Factors'!X$1,FALSE),VLOOKUP($G61,'SEMAP Nonroad Growth Factors'!$A$3:$X$121,'SEMAP Nonroad Growth Factors'!X$1,FALSE))</f>
        <v>0</v>
      </c>
      <c r="N61" s="55">
        <f t="shared" si="5"/>
        <v>0</v>
      </c>
      <c r="O61" s="55">
        <f t="shared" si="6"/>
        <v>0</v>
      </c>
      <c r="P61" s="55">
        <f t="shared" si="7"/>
        <v>0</v>
      </c>
      <c r="Q61" s="76" t="str">
        <f>VLOOKUP($G61,OSDFactor!$I$2:$Q$156,7,FALSE)</f>
        <v>"7"</v>
      </c>
      <c r="R61" s="76">
        <f>VLOOKUP($G61,OSDFactor!$I$2:$Q$156,9,FALSE)</f>
        <v>2.8008499130774199E-3</v>
      </c>
      <c r="S61" s="63">
        <f t="shared" ref="S61:S62" si="34">D61*$R61</f>
        <v>3.2255707938964519E-5</v>
      </c>
      <c r="T61" s="63">
        <f t="shared" ref="T61:T62" si="35">E61*$R61</f>
        <v>8.97812439636967E-7</v>
      </c>
      <c r="U61" s="63">
        <f t="shared" ref="U61:U62" si="36">F61*$R61</f>
        <v>3.0294272744836683E-5</v>
      </c>
      <c r="V61" s="63">
        <f t="shared" ref="V61:V86" si="37">J61*$R61</f>
        <v>0</v>
      </c>
      <c r="W61" s="63">
        <f t="shared" ref="W61:W86" si="38">K61*$R61</f>
        <v>0</v>
      </c>
      <c r="X61" s="63">
        <f t="shared" ref="X61:X86" si="39">L61*$R61</f>
        <v>0</v>
      </c>
      <c r="Y61" s="63">
        <f t="shared" ref="Y61:Y86" si="40">N61*$R61</f>
        <v>0</v>
      </c>
      <c r="Z61" s="63">
        <f t="shared" ref="Z61:Z86" si="41">O61*$R61</f>
        <v>0</v>
      </c>
      <c r="AA61" s="63">
        <f t="shared" ref="AA61:AA86" si="42">P61*$R61</f>
        <v>0</v>
      </c>
    </row>
    <row r="62" spans="1:27" x14ac:dyDescent="0.25">
      <c r="A62" s="76">
        <v>13121</v>
      </c>
      <c r="B62" s="1" t="s">
        <v>73</v>
      </c>
      <c r="C62" s="76">
        <v>2275050011</v>
      </c>
      <c r="D62" s="76">
        <v>131.88085799999899</v>
      </c>
      <c r="E62" s="76">
        <v>1.65178551699999</v>
      </c>
      <c r="F62" s="76">
        <v>0.71351937499999996</v>
      </c>
      <c r="G62" t="str">
        <f t="shared" si="32"/>
        <v>13121_2275050011</v>
      </c>
      <c r="H62" t="str">
        <f t="shared" si="33"/>
        <v>13_2275050011</v>
      </c>
      <c r="I62" s="55">
        <f>IF(ISNA(VLOOKUP($G62,'SEMAP Nonroad Growth Factors'!$A$3:$W$121,'SEMAP Nonroad Growth Factors'!W$1,FALSE)),VLOOKUP($H62,'SEMAP Nonroad Growth Factors'!$A$3:$W$121,'SEMAP Nonroad Growth Factors'!W$1,FALSE),VLOOKUP($G62,'SEMAP Nonroad Growth Factors'!$A$3:$W$121,'SEMAP Nonroad Growth Factors'!W$1,FALSE))</f>
        <v>0</v>
      </c>
      <c r="J62" s="55">
        <f t="shared" ref="J62:J86" si="43">I62*$D62</f>
        <v>0</v>
      </c>
      <c r="K62" s="55">
        <f t="shared" ref="K62:K86" si="44">I62*$E62</f>
        <v>0</v>
      </c>
      <c r="L62" s="55">
        <f t="shared" ref="L62:L86" si="45">I62*$F62</f>
        <v>0</v>
      </c>
      <c r="M62" s="55">
        <f>IF(ISNA(VLOOKUP($G62,'SEMAP Nonroad Growth Factors'!$A$3:$X$121,'SEMAP Nonroad Growth Factors'!X$1,FALSE)),VLOOKUP($H62,'SEMAP Nonroad Growth Factors'!$A$3:$X$121,'SEMAP Nonroad Growth Factors'!X$1,FALSE),VLOOKUP($G62,'SEMAP Nonroad Growth Factors'!$A$3:$X$121,'SEMAP Nonroad Growth Factors'!X$1,FALSE))</f>
        <v>0</v>
      </c>
      <c r="N62" s="55">
        <f t="shared" ref="N62:N86" si="46">M62*$D62</f>
        <v>0</v>
      </c>
      <c r="O62" s="55">
        <f t="shared" ref="O62:O86" si="47">M62*$E62</f>
        <v>0</v>
      </c>
      <c r="P62" s="55">
        <f t="shared" ref="P62:P86" si="48">M62*$F62</f>
        <v>0</v>
      </c>
      <c r="Q62" s="76" t="str">
        <f>VLOOKUP($G62,OSDFactor!$I$2:$Q$156,7,FALSE)</f>
        <v>"7"</v>
      </c>
      <c r="R62" s="76">
        <f>VLOOKUP($G62,OSDFactor!$I$2:$Q$156,9,FALSE)</f>
        <v>2.68817204300968E-3</v>
      </c>
      <c r="S62" s="63">
        <f t="shared" si="34"/>
        <v>0.3545184354837268</v>
      </c>
      <c r="T62" s="63">
        <f t="shared" si="35"/>
        <v>4.4402836478476633E-3</v>
      </c>
      <c r="U62" s="63">
        <f t="shared" si="36"/>
        <v>1.9180628360207399E-3</v>
      </c>
      <c r="V62" s="63">
        <f t="shared" si="37"/>
        <v>0</v>
      </c>
      <c r="W62" s="63">
        <f t="shared" si="38"/>
        <v>0</v>
      </c>
      <c r="X62" s="63">
        <f t="shared" si="39"/>
        <v>0</v>
      </c>
      <c r="Y62" s="63">
        <f t="shared" si="40"/>
        <v>0</v>
      </c>
      <c r="Z62" s="63">
        <f t="shared" si="41"/>
        <v>0</v>
      </c>
      <c r="AA62" s="63">
        <f t="shared" si="42"/>
        <v>0</v>
      </c>
    </row>
    <row r="63" spans="1:27" x14ac:dyDescent="0.25">
      <c r="A63" s="76">
        <v>13121</v>
      </c>
      <c r="B63" s="1" t="s">
        <v>73</v>
      </c>
      <c r="C63" s="76">
        <v>2275050012</v>
      </c>
      <c r="D63" s="76">
        <v>45.16871166</v>
      </c>
      <c r="E63" s="76">
        <v>3.2529182399999899</v>
      </c>
      <c r="F63" s="76">
        <v>1.5282527299999999</v>
      </c>
      <c r="G63" t="str">
        <f t="shared" si="32"/>
        <v>13121_2275050012</v>
      </c>
      <c r="H63" t="str">
        <f t="shared" si="33"/>
        <v>13_2275050012</v>
      </c>
      <c r="I63" s="55">
        <f>IF(ISNA(VLOOKUP($G63,'SEMAP Nonroad Growth Factors'!$A$3:$W$121,'SEMAP Nonroad Growth Factors'!W$1,FALSE)),VLOOKUP($H63,'SEMAP Nonroad Growth Factors'!$A$3:$W$121,'SEMAP Nonroad Growth Factors'!W$1,FALSE),VLOOKUP($G63,'SEMAP Nonroad Growth Factors'!$A$3:$W$121,'SEMAP Nonroad Growth Factors'!W$1,FALSE))</f>
        <v>0</v>
      </c>
      <c r="J63" s="55">
        <f t="shared" si="43"/>
        <v>0</v>
      </c>
      <c r="K63" s="55">
        <f t="shared" si="44"/>
        <v>0</v>
      </c>
      <c r="L63" s="55">
        <f t="shared" si="45"/>
        <v>0</v>
      </c>
      <c r="M63" s="55">
        <f>IF(ISNA(VLOOKUP($G63,'SEMAP Nonroad Growth Factors'!$A$3:$X$121,'SEMAP Nonroad Growth Factors'!X$1,FALSE)),VLOOKUP($H63,'SEMAP Nonroad Growth Factors'!$A$3:$X$121,'SEMAP Nonroad Growth Factors'!X$1,FALSE),VLOOKUP($G63,'SEMAP Nonroad Growth Factors'!$A$3:$X$121,'SEMAP Nonroad Growth Factors'!X$1,FALSE))</f>
        <v>0</v>
      </c>
      <c r="N63" s="55">
        <f t="shared" si="46"/>
        <v>0</v>
      </c>
      <c r="O63" s="55">
        <f t="shared" si="47"/>
        <v>0</v>
      </c>
      <c r="P63" s="55">
        <f t="shared" si="48"/>
        <v>0</v>
      </c>
      <c r="Q63" s="76" t="str">
        <f>VLOOKUP($G63,OSDFactor!$I$2:$Q$156,7,FALSE)</f>
        <v>"7"</v>
      </c>
      <c r="R63" s="76">
        <f>VLOOKUP($G63,OSDFactor!$I$2:$Q$156,9,FALSE)</f>
        <v>2.68817204300968E-3</v>
      </c>
      <c r="S63" s="63">
        <f t="shared" ref="S63:S86" si="49">D63*$R63</f>
        <v>0.12142126790317735</v>
      </c>
      <c r="T63" s="63">
        <f t="shared" ref="T63:T86" si="50">E63*$R63</f>
        <v>8.7444038709642256E-3</v>
      </c>
      <c r="U63" s="63">
        <f t="shared" ref="U63:U86" si="51">F63*$R63</f>
        <v>4.1082062634392206E-3</v>
      </c>
      <c r="V63" s="63">
        <f t="shared" si="37"/>
        <v>0</v>
      </c>
      <c r="W63" s="63">
        <f t="shared" si="38"/>
        <v>0</v>
      </c>
      <c r="X63" s="63">
        <f t="shared" si="39"/>
        <v>0</v>
      </c>
      <c r="Y63" s="63">
        <f t="shared" si="40"/>
        <v>0</v>
      </c>
      <c r="Z63" s="63">
        <f t="shared" si="41"/>
        <v>0</v>
      </c>
      <c r="AA63" s="63">
        <f t="shared" si="42"/>
        <v>0</v>
      </c>
    </row>
    <row r="64" spans="1:27" x14ac:dyDescent="0.25">
      <c r="A64" s="76">
        <v>13121</v>
      </c>
      <c r="B64" s="1" t="s">
        <v>73</v>
      </c>
      <c r="C64" s="76">
        <v>2275060011</v>
      </c>
      <c r="D64" s="76">
        <v>6.5983099999999899</v>
      </c>
      <c r="E64" s="76">
        <v>3.9800599999999901E-2</v>
      </c>
      <c r="F64" s="76">
        <v>3.7061299999999901E-2</v>
      </c>
      <c r="G64" t="str">
        <f t="shared" si="32"/>
        <v>13121_2275060011</v>
      </c>
      <c r="H64" t="str">
        <f t="shared" si="33"/>
        <v>13_2275060011</v>
      </c>
      <c r="I64" s="55">
        <f>IF(ISNA(VLOOKUP($G64,'SEMAP Nonroad Growth Factors'!$A$3:$W$121,'SEMAP Nonroad Growth Factors'!W$1,FALSE)),VLOOKUP($H64,'SEMAP Nonroad Growth Factors'!$A$3:$W$121,'SEMAP Nonroad Growth Factors'!W$1,FALSE),VLOOKUP($G64,'SEMAP Nonroad Growth Factors'!$A$3:$W$121,'SEMAP Nonroad Growth Factors'!W$1,FALSE))</f>
        <v>0</v>
      </c>
      <c r="J64" s="55">
        <f t="shared" si="43"/>
        <v>0</v>
      </c>
      <c r="K64" s="55">
        <f t="shared" si="44"/>
        <v>0</v>
      </c>
      <c r="L64" s="55">
        <f t="shared" si="45"/>
        <v>0</v>
      </c>
      <c r="M64" s="55">
        <f>IF(ISNA(VLOOKUP($G64,'SEMAP Nonroad Growth Factors'!$A$3:$X$121,'SEMAP Nonroad Growth Factors'!X$1,FALSE)),VLOOKUP($H64,'SEMAP Nonroad Growth Factors'!$A$3:$X$121,'SEMAP Nonroad Growth Factors'!X$1,FALSE),VLOOKUP($G64,'SEMAP Nonroad Growth Factors'!$A$3:$X$121,'SEMAP Nonroad Growth Factors'!X$1,FALSE))</f>
        <v>0</v>
      </c>
      <c r="N64" s="55">
        <f t="shared" si="46"/>
        <v>0</v>
      </c>
      <c r="O64" s="55">
        <f t="shared" si="47"/>
        <v>0</v>
      </c>
      <c r="P64" s="55">
        <f t="shared" si="48"/>
        <v>0</v>
      </c>
      <c r="Q64" s="76" t="str">
        <f>VLOOKUP($G64,OSDFactor!$I$2:$Q$156,7,FALSE)</f>
        <v>"7"</v>
      </c>
      <c r="R64" s="76">
        <f>VLOOKUP($G64,OSDFactor!$I$2:$Q$156,9,FALSE)</f>
        <v>2.8008499130774199E-3</v>
      </c>
      <c r="S64" s="63">
        <f t="shared" si="49"/>
        <v>1.8480875989957842E-2</v>
      </c>
      <c r="T64" s="63">
        <f t="shared" si="50"/>
        <v>1.1147550705042888E-4</v>
      </c>
      <c r="U64" s="63">
        <f t="shared" si="51"/>
        <v>1.0380313888353591E-4</v>
      </c>
      <c r="V64" s="63">
        <f t="shared" si="37"/>
        <v>0</v>
      </c>
      <c r="W64" s="63">
        <f t="shared" si="38"/>
        <v>0</v>
      </c>
      <c r="X64" s="63">
        <f t="shared" si="39"/>
        <v>0</v>
      </c>
      <c r="Y64" s="63">
        <f t="shared" si="40"/>
        <v>0</v>
      </c>
      <c r="Z64" s="63">
        <f t="shared" si="41"/>
        <v>0</v>
      </c>
      <c r="AA64" s="63">
        <f t="shared" si="42"/>
        <v>0</v>
      </c>
    </row>
    <row r="65" spans="1:27" x14ac:dyDescent="0.25">
      <c r="A65" s="76">
        <v>13121</v>
      </c>
      <c r="B65" s="1" t="s">
        <v>73</v>
      </c>
      <c r="C65" s="76">
        <v>2275060012</v>
      </c>
      <c r="D65" s="76">
        <v>3.03308</v>
      </c>
      <c r="E65" s="76">
        <v>0.84487699999999899</v>
      </c>
      <c r="F65" s="76">
        <v>0.65125200000000005</v>
      </c>
      <c r="G65" t="str">
        <f t="shared" si="32"/>
        <v>13121_2275060012</v>
      </c>
      <c r="H65" t="str">
        <f t="shared" si="33"/>
        <v>13_2275060012</v>
      </c>
      <c r="I65" s="55">
        <f>IF(ISNA(VLOOKUP($G65,'SEMAP Nonroad Growth Factors'!$A$3:$W$121,'SEMAP Nonroad Growth Factors'!W$1,FALSE)),VLOOKUP($H65,'SEMAP Nonroad Growth Factors'!$A$3:$W$121,'SEMAP Nonroad Growth Factors'!W$1,FALSE),VLOOKUP($G65,'SEMAP Nonroad Growth Factors'!$A$3:$W$121,'SEMAP Nonroad Growth Factors'!W$1,FALSE))</f>
        <v>0</v>
      </c>
      <c r="J65" s="55">
        <f t="shared" si="43"/>
        <v>0</v>
      </c>
      <c r="K65" s="55">
        <f t="shared" si="44"/>
        <v>0</v>
      </c>
      <c r="L65" s="55">
        <f t="shared" si="45"/>
        <v>0</v>
      </c>
      <c r="M65" s="55">
        <f>IF(ISNA(VLOOKUP($G65,'SEMAP Nonroad Growth Factors'!$A$3:$X$121,'SEMAP Nonroad Growth Factors'!X$1,FALSE)),VLOOKUP($H65,'SEMAP Nonroad Growth Factors'!$A$3:$X$121,'SEMAP Nonroad Growth Factors'!X$1,FALSE),VLOOKUP($G65,'SEMAP Nonroad Growth Factors'!$A$3:$X$121,'SEMAP Nonroad Growth Factors'!X$1,FALSE))</f>
        <v>0</v>
      </c>
      <c r="N65" s="55">
        <f t="shared" si="46"/>
        <v>0</v>
      </c>
      <c r="O65" s="55">
        <f t="shared" si="47"/>
        <v>0</v>
      </c>
      <c r="P65" s="55">
        <f t="shared" si="48"/>
        <v>0</v>
      </c>
      <c r="Q65" s="76" t="str">
        <f>VLOOKUP($G65,OSDFactor!$I$2:$Q$156,7,FALSE)</f>
        <v>"7"</v>
      </c>
      <c r="R65" s="76">
        <f>VLOOKUP($G65,OSDFactor!$I$2:$Q$156,9,FALSE)</f>
        <v>2.8008499130774199E-3</v>
      </c>
      <c r="S65" s="63">
        <f t="shared" si="49"/>
        <v>8.4952018543568604E-3</v>
      </c>
      <c r="T65" s="63">
        <f t="shared" si="50"/>
        <v>2.3663736720111084E-3</v>
      </c>
      <c r="U65" s="63">
        <f t="shared" si="51"/>
        <v>1.8240591075914961E-3</v>
      </c>
      <c r="V65" s="63">
        <f t="shared" si="37"/>
        <v>0</v>
      </c>
      <c r="W65" s="63">
        <f t="shared" si="38"/>
        <v>0</v>
      </c>
      <c r="X65" s="63">
        <f t="shared" si="39"/>
        <v>0</v>
      </c>
      <c r="Y65" s="63">
        <f t="shared" si="40"/>
        <v>0</v>
      </c>
      <c r="Z65" s="63">
        <f t="shared" si="41"/>
        <v>0</v>
      </c>
      <c r="AA65" s="63">
        <f t="shared" si="42"/>
        <v>0</v>
      </c>
    </row>
    <row r="66" spans="1:27" x14ac:dyDescent="0.25">
      <c r="A66" s="76">
        <v>13121</v>
      </c>
      <c r="B66" s="1" t="s">
        <v>73</v>
      </c>
      <c r="C66" s="76">
        <v>2275070000</v>
      </c>
      <c r="D66" s="76">
        <v>9.1717000000000003E-4</v>
      </c>
      <c r="E66" s="76">
        <v>6.0397799999999898E-5</v>
      </c>
      <c r="F66" s="76">
        <v>2.4216299999999899E-4</v>
      </c>
      <c r="G66" t="str">
        <f t="shared" si="32"/>
        <v>13121_2275070000</v>
      </c>
      <c r="H66" t="str">
        <f t="shared" si="33"/>
        <v>13_2275070000</v>
      </c>
      <c r="I66" s="55">
        <f>IF(ISNA(VLOOKUP($G66,'SEMAP Nonroad Growth Factors'!$A$3:$W$121,'SEMAP Nonroad Growth Factors'!W$1,FALSE)),VLOOKUP($H66,'SEMAP Nonroad Growth Factors'!$A$3:$W$121,'SEMAP Nonroad Growth Factors'!W$1,FALSE),VLOOKUP($G66,'SEMAP Nonroad Growth Factors'!$A$3:$W$121,'SEMAP Nonroad Growth Factors'!W$1,FALSE))</f>
        <v>0</v>
      </c>
      <c r="J66" s="55">
        <f t="shared" si="43"/>
        <v>0</v>
      </c>
      <c r="K66" s="55">
        <f t="shared" si="44"/>
        <v>0</v>
      </c>
      <c r="L66" s="55">
        <f t="shared" si="45"/>
        <v>0</v>
      </c>
      <c r="M66" s="55">
        <f>IF(ISNA(VLOOKUP($G66,'SEMAP Nonroad Growth Factors'!$A$3:$X$121,'SEMAP Nonroad Growth Factors'!X$1,FALSE)),VLOOKUP($H66,'SEMAP Nonroad Growth Factors'!$A$3:$X$121,'SEMAP Nonroad Growth Factors'!X$1,FALSE),VLOOKUP($G66,'SEMAP Nonroad Growth Factors'!$A$3:$X$121,'SEMAP Nonroad Growth Factors'!X$1,FALSE))</f>
        <v>0</v>
      </c>
      <c r="N66" s="55">
        <f t="shared" si="46"/>
        <v>0</v>
      </c>
      <c r="O66" s="55">
        <f t="shared" si="47"/>
        <v>0</v>
      </c>
      <c r="P66" s="55">
        <f t="shared" si="48"/>
        <v>0</v>
      </c>
      <c r="Q66" s="76" t="str">
        <f>VLOOKUP($G66,OSDFactor!$I$2:$Q$156,7,FALSE)</f>
        <v>"7"</v>
      </c>
      <c r="R66" s="76">
        <f>VLOOKUP($G66,OSDFactor!$I$2:$Q$156,9,FALSE)</f>
        <v>2.8008499130774199E-3</v>
      </c>
      <c r="S66" s="63">
        <f t="shared" si="49"/>
        <v>2.5688555147772174E-6</v>
      </c>
      <c r="T66" s="63">
        <f t="shared" si="50"/>
        <v>1.6916517288006711E-7</v>
      </c>
      <c r="U66" s="63">
        <f t="shared" si="51"/>
        <v>6.7826221750056437E-7</v>
      </c>
      <c r="V66" s="63">
        <f t="shared" si="37"/>
        <v>0</v>
      </c>
      <c r="W66" s="63">
        <f t="shared" si="38"/>
        <v>0</v>
      </c>
      <c r="X66" s="63">
        <f t="shared" si="39"/>
        <v>0</v>
      </c>
      <c r="Y66" s="63">
        <f t="shared" si="40"/>
        <v>0</v>
      </c>
      <c r="Z66" s="63">
        <f t="shared" si="41"/>
        <v>0</v>
      </c>
      <c r="AA66" s="63">
        <f t="shared" si="42"/>
        <v>0</v>
      </c>
    </row>
    <row r="67" spans="1:27" x14ac:dyDescent="0.25">
      <c r="A67" s="76">
        <v>13135</v>
      </c>
      <c r="B67" s="1" t="s">
        <v>75</v>
      </c>
      <c r="C67" s="76">
        <v>2265008005</v>
      </c>
      <c r="D67" s="76">
        <v>1.0881599999999899E-4</v>
      </c>
      <c r="E67" s="76">
        <v>3.39291E-5</v>
      </c>
      <c r="F67" s="76">
        <v>3.4708500000000002E-4</v>
      </c>
      <c r="G67" t="str">
        <f t="shared" si="32"/>
        <v>13135_2265008005</v>
      </c>
      <c r="H67" t="str">
        <f t="shared" si="33"/>
        <v>13_2265008005</v>
      </c>
      <c r="I67" s="55">
        <f>IF(ISNA(VLOOKUP($G67,'SEMAP Nonroad Growth Factors'!$A$3:$W$121,'SEMAP Nonroad Growth Factors'!W$1,FALSE)),VLOOKUP($H67,'SEMAP Nonroad Growth Factors'!$A$3:$W$121,'SEMAP Nonroad Growth Factors'!W$1,FALSE),VLOOKUP($G67,'SEMAP Nonroad Growth Factors'!$A$3:$W$121,'SEMAP Nonroad Growth Factors'!W$1,FALSE))</f>
        <v>0.91309115674527597</v>
      </c>
      <c r="J67" s="55">
        <f t="shared" si="43"/>
        <v>9.9358927312393031E-5</v>
      </c>
      <c r="K67" s="55">
        <f t="shared" si="44"/>
        <v>3.098036116632614E-5</v>
      </c>
      <c r="L67" s="55">
        <f t="shared" si="45"/>
        <v>3.1692024413893411E-4</v>
      </c>
      <c r="M67" s="55">
        <f>IF(ISNA(VLOOKUP($G67,'SEMAP Nonroad Growth Factors'!$A$3:$X$121,'SEMAP Nonroad Growth Factors'!X$1,FALSE)),VLOOKUP($H67,'SEMAP Nonroad Growth Factors'!$A$3:$X$121,'SEMAP Nonroad Growth Factors'!X$1,FALSE),VLOOKUP($G67,'SEMAP Nonroad Growth Factors'!$A$3:$X$121,'SEMAP Nonroad Growth Factors'!X$1,FALSE))</f>
        <v>0.91236393438838292</v>
      </c>
      <c r="N67" s="55">
        <f t="shared" si="46"/>
        <v>9.9279793884405354E-5</v>
      </c>
      <c r="O67" s="55">
        <f t="shared" si="47"/>
        <v>3.0955687166256884E-5</v>
      </c>
      <c r="P67" s="55">
        <f t="shared" si="48"/>
        <v>3.1666783616719188E-4</v>
      </c>
      <c r="Q67" s="76" t="str">
        <f>VLOOKUP($G67,OSDFactor!$I$2:$Q$156,7,FALSE)</f>
        <v>"7"</v>
      </c>
      <c r="R67" s="76">
        <f>VLOOKUP($G67,OSDFactor!$I$2:$Q$156,9,FALSE)</f>
        <v>3.7022728736128998E-3</v>
      </c>
      <c r="S67" s="63">
        <f t="shared" si="49"/>
        <v>4.028665250150576E-7</v>
      </c>
      <c r="T67" s="63">
        <f t="shared" si="50"/>
        <v>1.2561478655609944E-7</v>
      </c>
      <c r="U67" s="63">
        <f t="shared" si="51"/>
        <v>1.2850033803379335E-6</v>
      </c>
      <c r="V67" s="63">
        <f t="shared" si="37"/>
        <v>3.6785386133994861E-7</v>
      </c>
      <c r="W67" s="63">
        <f t="shared" si="38"/>
        <v>1.1469775076081977E-7</v>
      </c>
      <c r="X67" s="63">
        <f t="shared" si="39"/>
        <v>1.1733252229743533E-6</v>
      </c>
      <c r="Y67" s="63">
        <f t="shared" si="40"/>
        <v>3.6756088779611381E-7</v>
      </c>
      <c r="Z67" s="63">
        <f t="shared" si="41"/>
        <v>1.1460640087967984E-7</v>
      </c>
      <c r="AA67" s="63">
        <f t="shared" si="42"/>
        <v>1.1723907397874884E-6</v>
      </c>
    </row>
    <row r="68" spans="1:27" x14ac:dyDescent="0.25">
      <c r="A68" s="76">
        <v>13135</v>
      </c>
      <c r="B68" s="1" t="s">
        <v>75</v>
      </c>
      <c r="C68" s="76">
        <v>2267008005</v>
      </c>
      <c r="D68" s="76">
        <v>1.06892999999999E-5</v>
      </c>
      <c r="E68" s="76">
        <v>3.33295E-6</v>
      </c>
      <c r="F68" s="76">
        <v>3.4095099999999903E-5</v>
      </c>
      <c r="G68" t="str">
        <f t="shared" si="32"/>
        <v>13135_2267008005</v>
      </c>
      <c r="H68" t="str">
        <f t="shared" si="33"/>
        <v>13_2267008005</v>
      </c>
      <c r="I68" s="55">
        <f>IF(ISNA(VLOOKUP($G68,'SEMAP Nonroad Growth Factors'!$A$3:$W$121,'SEMAP Nonroad Growth Factors'!W$1,FALSE)),VLOOKUP($H68,'SEMAP Nonroad Growth Factors'!$A$3:$W$121,'SEMAP Nonroad Growth Factors'!W$1,FALSE),VLOOKUP($G68,'SEMAP Nonroad Growth Factors'!$A$3:$W$121,'SEMAP Nonroad Growth Factors'!W$1,FALSE))</f>
        <v>0.91309115674527597</v>
      </c>
      <c r="J68" s="55">
        <f t="shared" si="43"/>
        <v>9.7603053017971859E-6</v>
      </c>
      <c r="K68" s="55">
        <f t="shared" si="44"/>
        <v>3.0432871708741676E-6</v>
      </c>
      <c r="L68" s="55">
        <f t="shared" si="45"/>
        <v>3.1131934298345772E-5</v>
      </c>
      <c r="M68" s="55">
        <f>IF(ISNA(VLOOKUP($G68,'SEMAP Nonroad Growth Factors'!$A$3:$X$121,'SEMAP Nonroad Growth Factors'!X$1,FALSE)),VLOOKUP($H68,'SEMAP Nonroad Growth Factors'!$A$3:$X$121,'SEMAP Nonroad Growth Factors'!X$1,FALSE),VLOOKUP($G68,'SEMAP Nonroad Growth Factors'!$A$3:$X$121,'SEMAP Nonroad Growth Factors'!X$1,FALSE))</f>
        <v>0.91236393438838292</v>
      </c>
      <c r="N68" s="55">
        <f t="shared" si="46"/>
        <v>9.7525318038576502E-6</v>
      </c>
      <c r="O68" s="55">
        <f t="shared" si="47"/>
        <v>3.0408633751197609E-6</v>
      </c>
      <c r="P68" s="55">
        <f t="shared" si="48"/>
        <v>3.110713957936527E-5</v>
      </c>
      <c r="Q68" s="76" t="str">
        <f>VLOOKUP($G68,OSDFactor!$I$2:$Q$156,7,FALSE)</f>
        <v>"7"</v>
      </c>
      <c r="R68" s="76">
        <f>VLOOKUP($G68,OSDFactor!$I$2:$Q$156,9,FALSE)</f>
        <v>2.68817204300968E-3</v>
      </c>
      <c r="S68" s="63">
        <f t="shared" si="49"/>
        <v>2.8734677419343101E-8</v>
      </c>
      <c r="T68" s="63">
        <f t="shared" si="50"/>
        <v>8.9595430107491132E-9</v>
      </c>
      <c r="U68" s="63">
        <f t="shared" si="51"/>
        <v>9.1653494623619086E-8</v>
      </c>
      <c r="V68" s="63">
        <f t="shared" si="37"/>
        <v>2.6237379843530354E-8</v>
      </c>
      <c r="W68" s="63">
        <f t="shared" si="38"/>
        <v>8.1808794915939609E-9</v>
      </c>
      <c r="X68" s="63">
        <f t="shared" si="39"/>
        <v>8.3687995425627276E-8</v>
      </c>
      <c r="Y68" s="63">
        <f t="shared" si="40"/>
        <v>2.6216483343692899E-8</v>
      </c>
      <c r="Z68" s="63">
        <f t="shared" si="41"/>
        <v>8.174363911608998E-9</v>
      </c>
      <c r="AA68" s="63">
        <f t="shared" si="42"/>
        <v>8.3621342955249613E-8</v>
      </c>
    </row>
    <row r="69" spans="1:27" x14ac:dyDescent="0.25">
      <c r="A69" s="76">
        <v>13135</v>
      </c>
      <c r="B69" s="1" t="s">
        <v>75</v>
      </c>
      <c r="C69" s="76">
        <v>2268008005</v>
      </c>
      <c r="D69" s="76">
        <v>8.4530300000000006E-6</v>
      </c>
      <c r="E69" s="76">
        <v>2.6356799999999902E-6</v>
      </c>
      <c r="F69" s="76">
        <v>2.6962200000000001E-5</v>
      </c>
      <c r="G69" t="str">
        <f t="shared" si="32"/>
        <v>13135_2268008005</v>
      </c>
      <c r="H69" t="str">
        <f t="shared" si="33"/>
        <v>13_2268008005</v>
      </c>
      <c r="I69" s="55">
        <f>IF(ISNA(VLOOKUP($G69,'SEMAP Nonroad Growth Factors'!$A$3:$W$121,'SEMAP Nonroad Growth Factors'!W$1,FALSE)),VLOOKUP($H69,'SEMAP Nonroad Growth Factors'!$A$3:$W$121,'SEMAP Nonroad Growth Factors'!W$1,FALSE),VLOOKUP($G69,'SEMAP Nonroad Growth Factors'!$A$3:$W$121,'SEMAP Nonroad Growth Factors'!W$1,FALSE))</f>
        <v>0.91309115674527597</v>
      </c>
      <c r="J69" s="55">
        <f t="shared" si="43"/>
        <v>7.7183869407025199E-6</v>
      </c>
      <c r="K69" s="55">
        <f t="shared" si="44"/>
        <v>2.4066161000103799E-6</v>
      </c>
      <c r="L69" s="55">
        <f t="shared" si="45"/>
        <v>2.4618946386397479E-5</v>
      </c>
      <c r="M69" s="55">
        <f>IF(ISNA(VLOOKUP($G69,'SEMAP Nonroad Growth Factors'!$A$3:$X$121,'SEMAP Nonroad Growth Factors'!X$1,FALSE)),VLOOKUP($H69,'SEMAP Nonroad Growth Factors'!$A$3:$X$121,'SEMAP Nonroad Growth Factors'!X$1,FALSE),VLOOKUP($G69,'SEMAP Nonroad Growth Factors'!$A$3:$X$121,'SEMAP Nonroad Growth Factors'!X$1,FALSE))</f>
        <v>0.91236393438838292</v>
      </c>
      <c r="N69" s="55">
        <f t="shared" si="46"/>
        <v>7.7122397083030337E-6</v>
      </c>
      <c r="O69" s="55">
        <f t="shared" si="47"/>
        <v>2.4046993745887642E-6</v>
      </c>
      <c r="P69" s="55">
        <f t="shared" si="48"/>
        <v>2.4599338871766459E-5</v>
      </c>
      <c r="Q69" s="76" t="str">
        <f>VLOOKUP($G69,OSDFactor!$I$2:$Q$156,7,FALSE)</f>
        <v>"7"</v>
      </c>
      <c r="R69" s="76">
        <f>VLOOKUP($G69,OSDFactor!$I$2:$Q$156,9,FALSE)</f>
        <v>2.68817204300968E-3</v>
      </c>
      <c r="S69" s="63">
        <f t="shared" si="49"/>
        <v>2.2723198924722116E-8</v>
      </c>
      <c r="T69" s="63">
        <f t="shared" si="50"/>
        <v>7.0851612903197265E-9</v>
      </c>
      <c r="U69" s="63">
        <f t="shared" si="51"/>
        <v>7.2479032258035598E-8</v>
      </c>
      <c r="V69" s="63">
        <f t="shared" si="37"/>
        <v>2.0748351991127526E-8</v>
      </c>
      <c r="W69" s="63">
        <f t="shared" si="38"/>
        <v>6.4693981183048909E-9</v>
      </c>
      <c r="X69" s="63">
        <f t="shared" si="39"/>
        <v>6.6179963404267887E-8</v>
      </c>
      <c r="Y69" s="63">
        <f t="shared" si="40"/>
        <v>2.0731827172849346E-8</v>
      </c>
      <c r="Z69" s="63">
        <f t="shared" si="41"/>
        <v>6.4642456306123784E-9</v>
      </c>
      <c r="AA69" s="63">
        <f t="shared" si="42"/>
        <v>6.6127255031603877E-8</v>
      </c>
    </row>
    <row r="70" spans="1:27" x14ac:dyDescent="0.25">
      <c r="A70" s="76">
        <v>13135</v>
      </c>
      <c r="B70" s="1" t="s">
        <v>75</v>
      </c>
      <c r="C70" s="76">
        <v>2270008005</v>
      </c>
      <c r="D70" s="76">
        <v>5.1737899999999902E-4</v>
      </c>
      <c r="E70" s="76">
        <v>1.6132000000000001E-4</v>
      </c>
      <c r="F70" s="76">
        <v>1.65025999999999E-3</v>
      </c>
      <c r="G70" t="str">
        <f t="shared" si="32"/>
        <v>13135_2270008005</v>
      </c>
      <c r="H70" t="str">
        <f t="shared" si="33"/>
        <v>13_2270008005</v>
      </c>
      <c r="I70" s="55">
        <f>IF(ISNA(VLOOKUP($G70,'SEMAP Nonroad Growth Factors'!$A$3:$W$121,'SEMAP Nonroad Growth Factors'!W$1,FALSE)),VLOOKUP($H70,'SEMAP Nonroad Growth Factors'!$A$3:$W$121,'SEMAP Nonroad Growth Factors'!W$1,FALSE),VLOOKUP($G70,'SEMAP Nonroad Growth Factors'!$A$3:$W$121,'SEMAP Nonroad Growth Factors'!W$1,FALSE))</f>
        <v>0.91309115674527597</v>
      </c>
      <c r="J70" s="55">
        <f t="shared" si="43"/>
        <v>4.7241418958571322E-4</v>
      </c>
      <c r="K70" s="55">
        <f t="shared" si="44"/>
        <v>1.4729986540614793E-4</v>
      </c>
      <c r="L70" s="55">
        <f t="shared" si="45"/>
        <v>1.5068378123304499E-3</v>
      </c>
      <c r="M70" s="55">
        <f>IF(ISNA(VLOOKUP($G70,'SEMAP Nonroad Growth Factors'!$A$3:$X$121,'SEMAP Nonroad Growth Factors'!X$1,FALSE)),VLOOKUP($H70,'SEMAP Nonroad Growth Factors'!$A$3:$X$121,'SEMAP Nonroad Growth Factors'!X$1,FALSE),VLOOKUP($G70,'SEMAP Nonroad Growth Factors'!$A$3:$X$121,'SEMAP Nonroad Growth Factors'!X$1,FALSE))</f>
        <v>0.91236393438838292</v>
      </c>
      <c r="N70" s="55">
        <f t="shared" si="46"/>
        <v>4.7203794000992626E-4</v>
      </c>
      <c r="O70" s="55">
        <f t="shared" si="47"/>
        <v>1.4718254989553393E-4</v>
      </c>
      <c r="P70" s="55">
        <f t="shared" si="48"/>
        <v>1.5056377063637637E-3</v>
      </c>
      <c r="Q70" s="76" t="str">
        <f>VLOOKUP($G70,OSDFactor!$I$2:$Q$156,7,FALSE)</f>
        <v>"7"</v>
      </c>
      <c r="R70" s="76">
        <f>VLOOKUP($G70,OSDFactor!$I$2:$Q$156,9,FALSE)</f>
        <v>3.7133908101612901E-3</v>
      </c>
      <c r="S70" s="63">
        <f t="shared" si="49"/>
        <v>1.9212304239704345E-6</v>
      </c>
      <c r="T70" s="63">
        <f t="shared" si="50"/>
        <v>5.9904420549521935E-7</v>
      </c>
      <c r="U70" s="63">
        <f t="shared" si="51"/>
        <v>6.1280603183767332E-6</v>
      </c>
      <c r="V70" s="63">
        <f t="shared" si="37"/>
        <v>1.7542585101973808E-6</v>
      </c>
      <c r="W70" s="63">
        <f t="shared" si="38"/>
        <v>5.4698196653718462E-7</v>
      </c>
      <c r="X70" s="63">
        <f t="shared" si="39"/>
        <v>5.5954776847114357E-6</v>
      </c>
      <c r="Y70" s="63">
        <f t="shared" si="40"/>
        <v>1.7528613484803265E-6</v>
      </c>
      <c r="Z70" s="63">
        <f t="shared" si="41"/>
        <v>5.4654632819818125E-7</v>
      </c>
      <c r="AA70" s="63">
        <f t="shared" si="42"/>
        <v>5.5910212222435233E-6</v>
      </c>
    </row>
    <row r="71" spans="1:27" x14ac:dyDescent="0.25">
      <c r="A71" s="76">
        <v>13135</v>
      </c>
      <c r="B71" s="1" t="s">
        <v>75</v>
      </c>
      <c r="C71" s="76">
        <v>2275001000</v>
      </c>
      <c r="D71" s="76">
        <v>0.82280200000000003</v>
      </c>
      <c r="E71" s="76">
        <v>4.1508700000000003E-2</v>
      </c>
      <c r="F71" s="76">
        <v>4.6214999999999902E-3</v>
      </c>
      <c r="G71" t="str">
        <f t="shared" si="32"/>
        <v>13135_2275001000</v>
      </c>
      <c r="H71" t="str">
        <f t="shared" si="33"/>
        <v>13_2275001000</v>
      </c>
      <c r="I71" s="55">
        <f>IF(ISNA(VLOOKUP($G71,'SEMAP Nonroad Growth Factors'!$A$3:$W$121,'SEMAP Nonroad Growth Factors'!W$1,FALSE)),VLOOKUP($H71,'SEMAP Nonroad Growth Factors'!$A$3:$W$121,'SEMAP Nonroad Growth Factors'!W$1,FALSE),VLOOKUP($G71,'SEMAP Nonroad Growth Factors'!$A$3:$W$121,'SEMAP Nonroad Growth Factors'!W$1,FALSE))</f>
        <v>0</v>
      </c>
      <c r="J71" s="55">
        <f t="shared" si="43"/>
        <v>0</v>
      </c>
      <c r="K71" s="55">
        <f t="shared" si="44"/>
        <v>0</v>
      </c>
      <c r="L71" s="55">
        <f t="shared" si="45"/>
        <v>0</v>
      </c>
      <c r="M71" s="55">
        <f>IF(ISNA(VLOOKUP($G71,'SEMAP Nonroad Growth Factors'!$A$3:$X$121,'SEMAP Nonroad Growth Factors'!X$1,FALSE)),VLOOKUP($H71,'SEMAP Nonroad Growth Factors'!$A$3:$X$121,'SEMAP Nonroad Growth Factors'!X$1,FALSE),VLOOKUP($G71,'SEMAP Nonroad Growth Factors'!$A$3:$X$121,'SEMAP Nonroad Growth Factors'!X$1,FALSE))</f>
        <v>0</v>
      </c>
      <c r="N71" s="55">
        <f t="shared" si="46"/>
        <v>0</v>
      </c>
      <c r="O71" s="55">
        <f t="shared" si="47"/>
        <v>0</v>
      </c>
      <c r="P71" s="55">
        <f t="shared" si="48"/>
        <v>0</v>
      </c>
      <c r="Q71" s="76" t="str">
        <f>VLOOKUP($G71,OSDFactor!$I$2:$Q$156,7,FALSE)</f>
        <v>"7"</v>
      </c>
      <c r="R71" s="76">
        <f>VLOOKUP($G71,OSDFactor!$I$2:$Q$156,9,FALSE)</f>
        <v>2.68817204300968E-3</v>
      </c>
      <c r="S71" s="63">
        <f t="shared" si="49"/>
        <v>2.2118333333324509E-3</v>
      </c>
      <c r="T71" s="63">
        <f t="shared" si="50"/>
        <v>1.1158252688167591E-4</v>
      </c>
      <c r="U71" s="63">
        <f t="shared" si="51"/>
        <v>1.2423387096769209E-5</v>
      </c>
      <c r="V71" s="63">
        <f t="shared" si="37"/>
        <v>0</v>
      </c>
      <c r="W71" s="63">
        <f t="shared" si="38"/>
        <v>0</v>
      </c>
      <c r="X71" s="63">
        <f t="shared" si="39"/>
        <v>0</v>
      </c>
      <c r="Y71" s="63">
        <f t="shared" si="40"/>
        <v>0</v>
      </c>
      <c r="Z71" s="63">
        <f t="shared" si="41"/>
        <v>0</v>
      </c>
      <c r="AA71" s="63">
        <f t="shared" si="42"/>
        <v>0</v>
      </c>
    </row>
    <row r="72" spans="1:27" x14ac:dyDescent="0.25">
      <c r="A72" s="76">
        <v>13135</v>
      </c>
      <c r="B72" s="1" t="s">
        <v>75</v>
      </c>
      <c r="C72" s="76">
        <v>2275020000</v>
      </c>
      <c r="D72" s="76">
        <v>6.1555999999999902E-2</v>
      </c>
      <c r="E72" s="76">
        <v>1.6951000000000001E-2</v>
      </c>
      <c r="F72" s="76">
        <v>5.10839999999999E-2</v>
      </c>
      <c r="G72" t="str">
        <f t="shared" si="32"/>
        <v>13135_2275020000</v>
      </c>
      <c r="H72" t="str">
        <f t="shared" si="33"/>
        <v>13_2275020000</v>
      </c>
      <c r="I72" s="55">
        <f>IF(ISNA(VLOOKUP($G72,'SEMAP Nonroad Growth Factors'!$A$3:$W$121,'SEMAP Nonroad Growth Factors'!W$1,FALSE)),VLOOKUP($H72,'SEMAP Nonroad Growth Factors'!$A$3:$W$121,'SEMAP Nonroad Growth Factors'!W$1,FALSE),VLOOKUP($G72,'SEMAP Nonroad Growth Factors'!$A$3:$W$121,'SEMAP Nonroad Growth Factors'!W$1,FALSE))</f>
        <v>0.91309115674527597</v>
      </c>
      <c r="J72" s="55">
        <f t="shared" si="43"/>
        <v>5.620623924461212E-2</v>
      </c>
      <c r="K72" s="55">
        <f t="shared" si="44"/>
        <v>1.5477808197989173E-2</v>
      </c>
      <c r="L72" s="55">
        <f t="shared" si="45"/>
        <v>4.6644348651175588E-2</v>
      </c>
      <c r="M72" s="55">
        <f>IF(ISNA(VLOOKUP($G72,'SEMAP Nonroad Growth Factors'!$A$3:$X$121,'SEMAP Nonroad Growth Factors'!X$1,FALSE)),VLOOKUP($H72,'SEMAP Nonroad Growth Factors'!$A$3:$X$121,'SEMAP Nonroad Growth Factors'!X$1,FALSE),VLOOKUP($G72,'SEMAP Nonroad Growth Factors'!$A$3:$X$121,'SEMAP Nonroad Growth Factors'!X$1,FALSE))</f>
        <v>0.91236393438838292</v>
      </c>
      <c r="N72" s="55">
        <f t="shared" si="46"/>
        <v>5.616147434521121E-2</v>
      </c>
      <c r="O72" s="55">
        <f t="shared" si="47"/>
        <v>1.5465481051817481E-2</v>
      </c>
      <c r="P72" s="55">
        <f t="shared" si="48"/>
        <v>4.6607199224296063E-2</v>
      </c>
      <c r="Q72" s="76" t="str">
        <f>VLOOKUP($G72,OSDFactor!$I$2:$Q$156,7,FALSE)</f>
        <v>"7"</v>
      </c>
      <c r="R72" s="76">
        <f>VLOOKUP($G72,OSDFactor!$I$2:$Q$156,9,FALSE)</f>
        <v>2.8008499130774199E-3</v>
      </c>
      <c r="S72" s="63">
        <f t="shared" si="49"/>
        <v>1.7240911724939338E-4</v>
      </c>
      <c r="T72" s="63">
        <f t="shared" si="50"/>
        <v>4.7477206876575345E-5</v>
      </c>
      <c r="U72" s="63">
        <f t="shared" si="51"/>
        <v>1.4307861695964663E-4</v>
      </c>
      <c r="V72" s="63">
        <f t="shared" si="37"/>
        <v>1.5742524030268052E-4</v>
      </c>
      <c r="W72" s="63">
        <f t="shared" si="38"/>
        <v>4.3351017745966953E-5</v>
      </c>
      <c r="X72" s="63">
        <f t="shared" si="39"/>
        <v>1.3064381986519801E-4</v>
      </c>
      <c r="Y72" s="63">
        <f t="shared" si="40"/>
        <v>1.5729986053808457E-4</v>
      </c>
      <c r="Z72" s="63">
        <f t="shared" si="41"/>
        <v>4.3316491259683476E-5</v>
      </c>
      <c r="AA72" s="63">
        <f t="shared" si="42"/>
        <v>1.3053976989615162E-4</v>
      </c>
    </row>
    <row r="73" spans="1:27" x14ac:dyDescent="0.25">
      <c r="A73" s="76">
        <v>13135</v>
      </c>
      <c r="B73" s="1" t="s">
        <v>75</v>
      </c>
      <c r="C73" s="76">
        <v>2275050011</v>
      </c>
      <c r="D73" s="76">
        <v>169.29112999999899</v>
      </c>
      <c r="E73" s="76">
        <v>2.1203457299999999</v>
      </c>
      <c r="F73" s="76">
        <v>0.91592295000000001</v>
      </c>
      <c r="G73" t="str">
        <f t="shared" si="32"/>
        <v>13135_2275050011</v>
      </c>
      <c r="H73" t="str">
        <f t="shared" si="33"/>
        <v>13_2275050011</v>
      </c>
      <c r="I73" s="55">
        <f>IF(ISNA(VLOOKUP($G73,'SEMAP Nonroad Growth Factors'!$A$3:$W$121,'SEMAP Nonroad Growth Factors'!W$1,FALSE)),VLOOKUP($H73,'SEMAP Nonroad Growth Factors'!$A$3:$W$121,'SEMAP Nonroad Growth Factors'!W$1,FALSE),VLOOKUP($G73,'SEMAP Nonroad Growth Factors'!$A$3:$W$121,'SEMAP Nonroad Growth Factors'!W$1,FALSE))</f>
        <v>0</v>
      </c>
      <c r="J73" s="55">
        <f t="shared" si="43"/>
        <v>0</v>
      </c>
      <c r="K73" s="55">
        <f t="shared" si="44"/>
        <v>0</v>
      </c>
      <c r="L73" s="55">
        <f t="shared" si="45"/>
        <v>0</v>
      </c>
      <c r="M73" s="55">
        <f>IF(ISNA(VLOOKUP($G73,'SEMAP Nonroad Growth Factors'!$A$3:$X$121,'SEMAP Nonroad Growth Factors'!X$1,FALSE)),VLOOKUP($H73,'SEMAP Nonroad Growth Factors'!$A$3:$X$121,'SEMAP Nonroad Growth Factors'!X$1,FALSE),VLOOKUP($G73,'SEMAP Nonroad Growth Factors'!$A$3:$X$121,'SEMAP Nonroad Growth Factors'!X$1,FALSE))</f>
        <v>0</v>
      </c>
      <c r="N73" s="55">
        <f t="shared" si="46"/>
        <v>0</v>
      </c>
      <c r="O73" s="55">
        <f t="shared" si="47"/>
        <v>0</v>
      </c>
      <c r="P73" s="55">
        <f t="shared" si="48"/>
        <v>0</v>
      </c>
      <c r="Q73" s="76" t="str">
        <f>VLOOKUP($G73,OSDFactor!$I$2:$Q$156,7,FALSE)</f>
        <v>"7"</v>
      </c>
      <c r="R73" s="76">
        <f>VLOOKUP($G73,OSDFactor!$I$2:$Q$156,9,FALSE)</f>
        <v>2.68817204300968E-3</v>
      </c>
      <c r="S73" s="63">
        <f t="shared" si="49"/>
        <v>0.45508368279551459</v>
      </c>
      <c r="T73" s="63">
        <f t="shared" si="50"/>
        <v>5.6998541129009515E-3</v>
      </c>
      <c r="U73" s="63">
        <f t="shared" si="51"/>
        <v>2.4621584677409531E-3</v>
      </c>
      <c r="V73" s="63">
        <f t="shared" si="37"/>
        <v>0</v>
      </c>
      <c r="W73" s="63">
        <f t="shared" si="38"/>
        <v>0</v>
      </c>
      <c r="X73" s="63">
        <f t="shared" si="39"/>
        <v>0</v>
      </c>
      <c r="Y73" s="63">
        <f t="shared" si="40"/>
        <v>0</v>
      </c>
      <c r="Z73" s="63">
        <f t="shared" si="41"/>
        <v>0</v>
      </c>
      <c r="AA73" s="63">
        <f t="shared" si="42"/>
        <v>0</v>
      </c>
    </row>
    <row r="74" spans="1:27" x14ac:dyDescent="0.25">
      <c r="A74" s="76">
        <v>13135</v>
      </c>
      <c r="B74" s="1" t="s">
        <v>75</v>
      </c>
      <c r="C74" s="76">
        <v>2275050012</v>
      </c>
      <c r="D74" s="76">
        <v>51.895653199999899</v>
      </c>
      <c r="E74" s="76">
        <v>3.7441122</v>
      </c>
      <c r="F74" s="76">
        <v>1.76583335999999</v>
      </c>
      <c r="G74" t="str">
        <f t="shared" si="32"/>
        <v>13135_2275050012</v>
      </c>
      <c r="H74" t="str">
        <f t="shared" si="33"/>
        <v>13_2275050012</v>
      </c>
      <c r="I74" s="55">
        <f>IF(ISNA(VLOOKUP($G74,'SEMAP Nonroad Growth Factors'!$A$3:$W$121,'SEMAP Nonroad Growth Factors'!W$1,FALSE)),VLOOKUP($H74,'SEMAP Nonroad Growth Factors'!$A$3:$W$121,'SEMAP Nonroad Growth Factors'!W$1,FALSE),VLOOKUP($G74,'SEMAP Nonroad Growth Factors'!$A$3:$W$121,'SEMAP Nonroad Growth Factors'!W$1,FALSE))</f>
        <v>0</v>
      </c>
      <c r="J74" s="55">
        <f t="shared" si="43"/>
        <v>0</v>
      </c>
      <c r="K74" s="55">
        <f t="shared" si="44"/>
        <v>0</v>
      </c>
      <c r="L74" s="55">
        <f t="shared" si="45"/>
        <v>0</v>
      </c>
      <c r="M74" s="55">
        <f>IF(ISNA(VLOOKUP($G74,'SEMAP Nonroad Growth Factors'!$A$3:$X$121,'SEMAP Nonroad Growth Factors'!X$1,FALSE)),VLOOKUP($H74,'SEMAP Nonroad Growth Factors'!$A$3:$X$121,'SEMAP Nonroad Growth Factors'!X$1,FALSE),VLOOKUP($G74,'SEMAP Nonroad Growth Factors'!$A$3:$X$121,'SEMAP Nonroad Growth Factors'!X$1,FALSE))</f>
        <v>0</v>
      </c>
      <c r="N74" s="55">
        <f t="shared" si="46"/>
        <v>0</v>
      </c>
      <c r="O74" s="55">
        <f t="shared" si="47"/>
        <v>0</v>
      </c>
      <c r="P74" s="55">
        <f t="shared" si="48"/>
        <v>0</v>
      </c>
      <c r="Q74" s="76" t="str">
        <f>VLOOKUP($G74,OSDFactor!$I$2:$Q$156,7,FALSE)</f>
        <v>"7"</v>
      </c>
      <c r="R74" s="76">
        <f>VLOOKUP($G74,OSDFactor!$I$2:$Q$156,9,FALSE)</f>
        <v>2.68817204300968E-3</v>
      </c>
      <c r="S74" s="63">
        <f t="shared" si="49"/>
        <v>0.13950444408596557</v>
      </c>
      <c r="T74" s="63">
        <f t="shared" si="50"/>
        <v>1.0064817741931468E-2</v>
      </c>
      <c r="U74" s="63">
        <f t="shared" si="51"/>
        <v>4.7468638709658208E-3</v>
      </c>
      <c r="V74" s="63">
        <f t="shared" si="37"/>
        <v>0</v>
      </c>
      <c r="W74" s="63">
        <f t="shared" si="38"/>
        <v>0</v>
      </c>
      <c r="X74" s="63">
        <f t="shared" si="39"/>
        <v>0</v>
      </c>
      <c r="Y74" s="63">
        <f t="shared" si="40"/>
        <v>0</v>
      </c>
      <c r="Z74" s="63">
        <f t="shared" si="41"/>
        <v>0</v>
      </c>
      <c r="AA74" s="63">
        <f t="shared" si="42"/>
        <v>0</v>
      </c>
    </row>
    <row r="75" spans="1:27" x14ac:dyDescent="0.25">
      <c r="A75" s="76">
        <v>13135</v>
      </c>
      <c r="B75" s="1" t="s">
        <v>75</v>
      </c>
      <c r="C75" s="76">
        <v>2275060011</v>
      </c>
      <c r="D75" s="76">
        <v>6.4769300000000003</v>
      </c>
      <c r="E75" s="76">
        <v>3.9068499999999902E-2</v>
      </c>
      <c r="F75" s="76">
        <v>3.6379500000000002E-2</v>
      </c>
      <c r="G75" t="str">
        <f t="shared" si="32"/>
        <v>13135_2275060011</v>
      </c>
      <c r="H75" t="str">
        <f t="shared" si="33"/>
        <v>13_2275060011</v>
      </c>
      <c r="I75" s="55">
        <f>IF(ISNA(VLOOKUP($G75,'SEMAP Nonroad Growth Factors'!$A$3:$W$121,'SEMAP Nonroad Growth Factors'!W$1,FALSE)),VLOOKUP($H75,'SEMAP Nonroad Growth Factors'!$A$3:$W$121,'SEMAP Nonroad Growth Factors'!W$1,FALSE),VLOOKUP($G75,'SEMAP Nonroad Growth Factors'!$A$3:$W$121,'SEMAP Nonroad Growth Factors'!W$1,FALSE))</f>
        <v>0</v>
      </c>
      <c r="J75" s="55">
        <f t="shared" si="43"/>
        <v>0</v>
      </c>
      <c r="K75" s="55">
        <f t="shared" si="44"/>
        <v>0</v>
      </c>
      <c r="L75" s="55">
        <f t="shared" si="45"/>
        <v>0</v>
      </c>
      <c r="M75" s="55">
        <f>IF(ISNA(VLOOKUP($G75,'SEMAP Nonroad Growth Factors'!$A$3:$X$121,'SEMAP Nonroad Growth Factors'!X$1,FALSE)),VLOOKUP($H75,'SEMAP Nonroad Growth Factors'!$A$3:$X$121,'SEMAP Nonroad Growth Factors'!X$1,FALSE),VLOOKUP($G75,'SEMAP Nonroad Growth Factors'!$A$3:$X$121,'SEMAP Nonroad Growth Factors'!X$1,FALSE))</f>
        <v>0</v>
      </c>
      <c r="N75" s="55">
        <f t="shared" si="46"/>
        <v>0</v>
      </c>
      <c r="O75" s="55">
        <f t="shared" si="47"/>
        <v>0</v>
      </c>
      <c r="P75" s="55">
        <f t="shared" si="48"/>
        <v>0</v>
      </c>
      <c r="Q75" s="76" t="str">
        <f>VLOOKUP($G75,OSDFactor!$I$2:$Q$156,7,FALSE)</f>
        <v>"7"</v>
      </c>
      <c r="R75" s="76">
        <f>VLOOKUP($G75,OSDFactor!$I$2:$Q$156,9,FALSE)</f>
        <v>2.8008499130774199E-3</v>
      </c>
      <c r="S75" s="63">
        <f t="shared" si="49"/>
        <v>1.8140908827508535E-2</v>
      </c>
      <c r="T75" s="63">
        <f t="shared" si="50"/>
        <v>1.094250048290649E-4</v>
      </c>
      <c r="U75" s="63">
        <f t="shared" si="51"/>
        <v>1.018935194128E-4</v>
      </c>
      <c r="V75" s="63">
        <f t="shared" si="37"/>
        <v>0</v>
      </c>
      <c r="W75" s="63">
        <f t="shared" si="38"/>
        <v>0</v>
      </c>
      <c r="X75" s="63">
        <f t="shared" si="39"/>
        <v>0</v>
      </c>
      <c r="Y75" s="63">
        <f t="shared" si="40"/>
        <v>0</v>
      </c>
      <c r="Z75" s="63">
        <f t="shared" si="41"/>
        <v>0</v>
      </c>
      <c r="AA75" s="63">
        <f t="shared" si="42"/>
        <v>0</v>
      </c>
    </row>
    <row r="76" spans="1:27" x14ac:dyDescent="0.25">
      <c r="A76" s="76">
        <v>13135</v>
      </c>
      <c r="B76" s="1" t="s">
        <v>75</v>
      </c>
      <c r="C76" s="76">
        <v>2275060012</v>
      </c>
      <c r="D76" s="76">
        <v>3.0295095999999999</v>
      </c>
      <c r="E76" s="76">
        <v>0.85491039999999896</v>
      </c>
      <c r="F76" s="76">
        <v>0.64960499999999999</v>
      </c>
      <c r="G76" t="str">
        <f t="shared" si="32"/>
        <v>13135_2275060012</v>
      </c>
      <c r="H76" t="str">
        <f t="shared" si="33"/>
        <v>13_2275060012</v>
      </c>
      <c r="I76" s="55">
        <f>IF(ISNA(VLOOKUP($G76,'SEMAP Nonroad Growth Factors'!$A$3:$W$121,'SEMAP Nonroad Growth Factors'!W$1,FALSE)),VLOOKUP($H76,'SEMAP Nonroad Growth Factors'!$A$3:$W$121,'SEMAP Nonroad Growth Factors'!W$1,FALSE),VLOOKUP($G76,'SEMAP Nonroad Growth Factors'!$A$3:$W$121,'SEMAP Nonroad Growth Factors'!W$1,FALSE))</f>
        <v>0</v>
      </c>
      <c r="J76" s="55">
        <f t="shared" si="43"/>
        <v>0</v>
      </c>
      <c r="K76" s="55">
        <f t="shared" si="44"/>
        <v>0</v>
      </c>
      <c r="L76" s="55">
        <f t="shared" si="45"/>
        <v>0</v>
      </c>
      <c r="M76" s="55">
        <f>IF(ISNA(VLOOKUP($G76,'SEMAP Nonroad Growth Factors'!$A$3:$X$121,'SEMAP Nonroad Growth Factors'!X$1,FALSE)),VLOOKUP($H76,'SEMAP Nonroad Growth Factors'!$A$3:$X$121,'SEMAP Nonroad Growth Factors'!X$1,FALSE),VLOOKUP($G76,'SEMAP Nonroad Growth Factors'!$A$3:$X$121,'SEMAP Nonroad Growth Factors'!X$1,FALSE))</f>
        <v>0</v>
      </c>
      <c r="N76" s="55">
        <f t="shared" si="46"/>
        <v>0</v>
      </c>
      <c r="O76" s="55">
        <f t="shared" si="47"/>
        <v>0</v>
      </c>
      <c r="P76" s="55">
        <f t="shared" si="48"/>
        <v>0</v>
      </c>
      <c r="Q76" s="76" t="str">
        <f>VLOOKUP($G76,OSDFactor!$I$2:$Q$156,7,FALSE)</f>
        <v>"7"</v>
      </c>
      <c r="R76" s="76">
        <f>VLOOKUP($G76,OSDFactor!$I$2:$Q$156,9,FALSE)</f>
        <v>2.8008499130774199E-3</v>
      </c>
      <c r="S76" s="63">
        <f t="shared" si="49"/>
        <v>8.4852016998272096E-3</v>
      </c>
      <c r="T76" s="63">
        <f t="shared" si="50"/>
        <v>2.3944757195289794E-3</v>
      </c>
      <c r="U76" s="63">
        <f t="shared" si="51"/>
        <v>1.8194461077846572E-3</v>
      </c>
      <c r="V76" s="63">
        <f t="shared" si="37"/>
        <v>0</v>
      </c>
      <c r="W76" s="63">
        <f t="shared" si="38"/>
        <v>0</v>
      </c>
      <c r="X76" s="63">
        <f t="shared" si="39"/>
        <v>0</v>
      </c>
      <c r="Y76" s="63">
        <f t="shared" si="40"/>
        <v>0</v>
      </c>
      <c r="Z76" s="63">
        <f t="shared" si="41"/>
        <v>0</v>
      </c>
      <c r="AA76" s="63">
        <f t="shared" si="42"/>
        <v>0</v>
      </c>
    </row>
    <row r="77" spans="1:27" x14ac:dyDescent="0.25">
      <c r="A77" s="76">
        <v>13151</v>
      </c>
      <c r="B77" s="1" t="s">
        <v>79</v>
      </c>
      <c r="C77" s="76">
        <v>2275050011</v>
      </c>
      <c r="D77" s="76">
        <v>100.386422</v>
      </c>
      <c r="E77" s="76">
        <v>1.2573304169999999</v>
      </c>
      <c r="F77" s="76">
        <v>0.54312608500000004</v>
      </c>
      <c r="G77" t="str">
        <f t="shared" si="32"/>
        <v>13151_2275050011</v>
      </c>
      <c r="H77" t="str">
        <f t="shared" si="33"/>
        <v>13_2275050011</v>
      </c>
      <c r="I77" s="55">
        <f>IF(ISNA(VLOOKUP($G77,'SEMAP Nonroad Growth Factors'!$A$3:$W$121,'SEMAP Nonroad Growth Factors'!W$1,FALSE)),VLOOKUP($H77,'SEMAP Nonroad Growth Factors'!$A$3:$W$121,'SEMAP Nonroad Growth Factors'!W$1,FALSE),VLOOKUP($G77,'SEMAP Nonroad Growth Factors'!$A$3:$W$121,'SEMAP Nonroad Growth Factors'!W$1,FALSE))</f>
        <v>1.0109381878811154</v>
      </c>
      <c r="J77" s="55">
        <f t="shared" si="43"/>
        <v>101.48446754454893</v>
      </c>
      <c r="K77" s="55">
        <f t="shared" si="44"/>
        <v>1.2710833333297871</v>
      </c>
      <c r="L77" s="55">
        <f t="shared" si="45"/>
        <v>0.54906690016086468</v>
      </c>
      <c r="M77" s="55">
        <f>IF(ISNA(VLOOKUP($G77,'SEMAP Nonroad Growth Factors'!$A$3:$X$121,'SEMAP Nonroad Growth Factors'!X$1,FALSE)),VLOOKUP($H77,'SEMAP Nonroad Growth Factors'!$A$3:$X$121,'SEMAP Nonroad Growth Factors'!X$1,FALSE),VLOOKUP($G77,'SEMAP Nonroad Growth Factors'!$A$3:$X$121,'SEMAP Nonroad Growth Factors'!X$1,FALSE))</f>
        <v>1.0211176575277026</v>
      </c>
      <c r="N77" s="55">
        <f t="shared" si="46"/>
        <v>102.50634808022743</v>
      </c>
      <c r="O77" s="55">
        <f t="shared" si="47"/>
        <v>1.2838822901453695</v>
      </c>
      <c r="P77" s="55">
        <f t="shared" si="48"/>
        <v>0.55459563565739189</v>
      </c>
      <c r="Q77" s="76" t="str">
        <f>VLOOKUP($G77,OSDFactor!$I$2:$Q$156,7,FALSE)</f>
        <v>"7"</v>
      </c>
      <c r="R77" s="76">
        <f>VLOOKUP($G77,OSDFactor!$I$2:$Q$156,9,FALSE)</f>
        <v>2.68817204300968E-3</v>
      </c>
      <c r="S77" s="63">
        <f t="shared" si="49"/>
        <v>0.26985597311817189</v>
      </c>
      <c r="T77" s="63">
        <f t="shared" si="50"/>
        <v>3.3799204758051026E-3</v>
      </c>
      <c r="U77" s="63">
        <f t="shared" si="51"/>
        <v>1.4600163575262991E-3</v>
      </c>
      <c r="V77" s="63">
        <f t="shared" si="37"/>
        <v>0.27280770845297969</v>
      </c>
      <c r="W77" s="63">
        <f t="shared" si="38"/>
        <v>3.4168906809926877E-3</v>
      </c>
      <c r="X77" s="63">
        <f t="shared" si="39"/>
        <v>1.4759862907544237E-3</v>
      </c>
      <c r="Y77" s="63">
        <f t="shared" si="40"/>
        <v>0.27555469914028635</v>
      </c>
      <c r="Z77" s="63">
        <f t="shared" si="41"/>
        <v>3.4512964788840244E-3</v>
      </c>
      <c r="AA77" s="63">
        <f t="shared" si="42"/>
        <v>1.4908484829493833E-3</v>
      </c>
    </row>
    <row r="78" spans="1:27" x14ac:dyDescent="0.25">
      <c r="A78" s="76">
        <v>13151</v>
      </c>
      <c r="B78" s="1" t="s">
        <v>79</v>
      </c>
      <c r="C78" s="76">
        <v>2275050012</v>
      </c>
      <c r="D78" s="76">
        <v>30.384129999999999</v>
      </c>
      <c r="E78" s="76">
        <v>2.1874807999999999</v>
      </c>
      <c r="F78" s="76">
        <v>1.02711989</v>
      </c>
      <c r="G78" t="str">
        <f t="shared" si="32"/>
        <v>13151_2275050012</v>
      </c>
      <c r="H78" t="str">
        <f t="shared" si="33"/>
        <v>13_2275050012</v>
      </c>
      <c r="I78" s="55">
        <f>IF(ISNA(VLOOKUP($G78,'SEMAP Nonroad Growth Factors'!$A$3:$W$121,'SEMAP Nonroad Growth Factors'!W$1,FALSE)),VLOOKUP($H78,'SEMAP Nonroad Growth Factors'!$A$3:$W$121,'SEMAP Nonroad Growth Factors'!W$1,FALSE),VLOOKUP($G78,'SEMAP Nonroad Growth Factors'!$A$3:$W$121,'SEMAP Nonroad Growth Factors'!W$1,FALSE))</f>
        <v>1.0109381878811154</v>
      </c>
      <c r="J78" s="55">
        <f t="shared" si="43"/>
        <v>30.716477322544236</v>
      </c>
      <c r="K78" s="55">
        <f t="shared" si="44"/>
        <v>2.2114078759767328</v>
      </c>
      <c r="L78" s="55">
        <f t="shared" si="45"/>
        <v>1.0383547203332506</v>
      </c>
      <c r="M78" s="55">
        <f>IF(ISNA(VLOOKUP($G78,'SEMAP Nonroad Growth Factors'!$A$3:$X$121,'SEMAP Nonroad Growth Factors'!X$1,FALSE)),VLOOKUP($H78,'SEMAP Nonroad Growth Factors'!$A$3:$X$121,'SEMAP Nonroad Growth Factors'!X$1,FALSE),VLOOKUP($G78,'SEMAP Nonroad Growth Factors'!$A$3:$X$121,'SEMAP Nonroad Growth Factors'!X$1,FALSE))</f>
        <v>1.0211176575277026</v>
      </c>
      <c r="N78" s="55">
        <f t="shared" si="46"/>
        <v>31.025771651617191</v>
      </c>
      <c r="O78" s="55">
        <f t="shared" si="47"/>
        <v>2.2336752703828249</v>
      </c>
      <c r="P78" s="55">
        <f t="shared" si="48"/>
        <v>1.0488102560769115</v>
      </c>
      <c r="Q78" s="76" t="str">
        <f>VLOOKUP($G78,OSDFactor!$I$2:$Q$156,7,FALSE)</f>
        <v>"7"</v>
      </c>
      <c r="R78" s="76">
        <f>VLOOKUP($G78,OSDFactor!$I$2:$Q$156,9,FALSE)</f>
        <v>2.68817204300968E-3</v>
      </c>
      <c r="S78" s="63">
        <f t="shared" si="49"/>
        <v>8.1677768817171703E-2</v>
      </c>
      <c r="T78" s="63">
        <f t="shared" si="50"/>
        <v>5.8803247311804488E-3</v>
      </c>
      <c r="U78" s="63">
        <f t="shared" si="51"/>
        <v>2.7610749731171781E-3</v>
      </c>
      <c r="V78" s="63">
        <f t="shared" si="37"/>
        <v>8.2571175598204247E-2</v>
      </c>
      <c r="W78" s="63">
        <f t="shared" si="38"/>
        <v>5.9446448278920707E-3</v>
      </c>
      <c r="X78" s="63">
        <f t="shared" si="39"/>
        <v>2.791276129926979E-3</v>
      </c>
      <c r="Y78" s="63">
        <f t="shared" si="40"/>
        <v>8.3402611966679599E-2</v>
      </c>
      <c r="Z78" s="63">
        <f t="shared" si="41"/>
        <v>6.0045034150051973E-3</v>
      </c>
      <c r="AA78" s="63">
        <f t="shared" si="42"/>
        <v>2.8193824088077767E-3</v>
      </c>
    </row>
    <row r="79" spans="1:27" x14ac:dyDescent="0.25">
      <c r="A79" s="76">
        <v>13151</v>
      </c>
      <c r="B79" s="1" t="s">
        <v>79</v>
      </c>
      <c r="C79" s="76">
        <v>2275060011</v>
      </c>
      <c r="D79" s="76">
        <v>2.7633499999999902</v>
      </c>
      <c r="E79" s="76">
        <v>1.6668399999999899E-2</v>
      </c>
      <c r="F79" s="76">
        <v>1.5521099999999901E-2</v>
      </c>
      <c r="G79" t="str">
        <f t="shared" si="32"/>
        <v>13151_2275060011</v>
      </c>
      <c r="H79" t="str">
        <f t="shared" si="33"/>
        <v>13_2275060011</v>
      </c>
      <c r="I79" s="55">
        <f>IF(ISNA(VLOOKUP($G79,'SEMAP Nonroad Growth Factors'!$A$3:$W$121,'SEMAP Nonroad Growth Factors'!W$1,FALSE)),VLOOKUP($H79,'SEMAP Nonroad Growth Factors'!$A$3:$W$121,'SEMAP Nonroad Growth Factors'!W$1,FALSE),VLOOKUP($G79,'SEMAP Nonroad Growth Factors'!$A$3:$W$121,'SEMAP Nonroad Growth Factors'!W$1,FALSE))</f>
        <v>1.2482245519107202</v>
      </c>
      <c r="J79" s="55">
        <f t="shared" si="43"/>
        <v>3.4492813155224766</v>
      </c>
      <c r="K79" s="55">
        <f t="shared" si="44"/>
        <v>2.0805906121068522E-2</v>
      </c>
      <c r="L79" s="55">
        <f t="shared" si="45"/>
        <v>1.9373818092661355E-2</v>
      </c>
      <c r="M79" s="55">
        <f>IF(ISNA(VLOOKUP($G79,'SEMAP Nonroad Growth Factors'!$A$3:$X$121,'SEMAP Nonroad Growth Factors'!X$1,FALSE)),VLOOKUP($H79,'SEMAP Nonroad Growth Factors'!$A$3:$X$121,'SEMAP Nonroad Growth Factors'!X$1,FALSE),VLOOKUP($G79,'SEMAP Nonroad Growth Factors'!$A$3:$X$121,'SEMAP Nonroad Growth Factors'!X$1,FALSE))</f>
        <v>1.9497801826175178</v>
      </c>
      <c r="N79" s="55">
        <f t="shared" si="46"/>
        <v>5.3879250676360986</v>
      </c>
      <c r="O79" s="55">
        <f t="shared" si="47"/>
        <v>3.249971599594164E-2</v>
      </c>
      <c r="P79" s="55">
        <f t="shared" si="48"/>
        <v>3.0262733192424562E-2</v>
      </c>
      <c r="Q79" s="76" t="str">
        <f>VLOOKUP($G79,OSDFactor!$I$2:$Q$156,7,FALSE)</f>
        <v>"7"</v>
      </c>
      <c r="R79" s="76">
        <f>VLOOKUP($G79,OSDFactor!$I$2:$Q$156,9,FALSE)</f>
        <v>2.8008499130774199E-3</v>
      </c>
      <c r="S79" s="63">
        <f t="shared" si="49"/>
        <v>7.7397286073024605E-3</v>
      </c>
      <c r="T79" s="63">
        <f t="shared" si="50"/>
        <v>4.668568669113938E-5</v>
      </c>
      <c r="U79" s="63">
        <f t="shared" si="51"/>
        <v>4.347227158586566E-5</v>
      </c>
      <c r="V79" s="63">
        <f t="shared" si="37"/>
        <v>9.6609192727606964E-3</v>
      </c>
      <c r="W79" s="63">
        <f t="shared" si="38"/>
        <v>5.8274220350691732E-5</v>
      </c>
      <c r="X79" s="63">
        <f t="shared" si="39"/>
        <v>5.4263156720808299E-5</v>
      </c>
      <c r="Y79" s="63">
        <f t="shared" si="40"/>
        <v>1.5090769457356218E-2</v>
      </c>
      <c r="Z79" s="63">
        <f t="shared" si="41"/>
        <v>9.1026826722273978E-5</v>
      </c>
      <c r="AA79" s="63">
        <f t="shared" si="42"/>
        <v>8.4761373631487481E-5</v>
      </c>
    </row>
    <row r="80" spans="1:27" x14ac:dyDescent="0.25">
      <c r="A80" s="76">
        <v>13151</v>
      </c>
      <c r="B80" s="1" t="s">
        <v>79</v>
      </c>
      <c r="C80" s="76">
        <v>2275060012</v>
      </c>
      <c r="D80" s="76">
        <v>1.27025999999999</v>
      </c>
      <c r="E80" s="76">
        <v>0.35383500000000001</v>
      </c>
      <c r="F80" s="76">
        <v>0.27274500000000002</v>
      </c>
      <c r="G80" t="str">
        <f t="shared" si="32"/>
        <v>13151_2275060012</v>
      </c>
      <c r="H80" t="str">
        <f t="shared" si="33"/>
        <v>13_2275060012</v>
      </c>
      <c r="I80" s="55">
        <f>IF(ISNA(VLOOKUP($G80,'SEMAP Nonroad Growth Factors'!$A$3:$W$121,'SEMAP Nonroad Growth Factors'!W$1,FALSE)),VLOOKUP($H80,'SEMAP Nonroad Growth Factors'!$A$3:$W$121,'SEMAP Nonroad Growth Factors'!W$1,FALSE),VLOOKUP($G80,'SEMAP Nonroad Growth Factors'!$A$3:$W$121,'SEMAP Nonroad Growth Factors'!W$1,FALSE))</f>
        <v>1.2482245519107202</v>
      </c>
      <c r="J80" s="55">
        <f t="shared" si="43"/>
        <v>1.585569719310099</v>
      </c>
      <c r="K80" s="55">
        <f t="shared" si="44"/>
        <v>0.44166553432532973</v>
      </c>
      <c r="L80" s="55">
        <f t="shared" si="45"/>
        <v>0.3404470054108894</v>
      </c>
      <c r="M80" s="55">
        <f>IF(ISNA(VLOOKUP($G80,'SEMAP Nonroad Growth Factors'!$A$3:$X$121,'SEMAP Nonroad Growth Factors'!X$1,FALSE)),VLOOKUP($H80,'SEMAP Nonroad Growth Factors'!$A$3:$X$121,'SEMAP Nonroad Growth Factors'!X$1,FALSE),VLOOKUP($G80,'SEMAP Nonroad Growth Factors'!$A$3:$X$121,'SEMAP Nonroad Growth Factors'!X$1,FALSE))</f>
        <v>1.9497801826175178</v>
      </c>
      <c r="N80" s="55">
        <f t="shared" si="46"/>
        <v>2.4767277747717085</v>
      </c>
      <c r="O80" s="55">
        <f t="shared" si="47"/>
        <v>0.68990047091646944</v>
      </c>
      <c r="P80" s="55">
        <f t="shared" si="48"/>
        <v>0.53179279590801498</v>
      </c>
      <c r="Q80" s="76" t="str">
        <f>VLOOKUP($G80,OSDFactor!$I$2:$Q$156,7,FALSE)</f>
        <v>"7"</v>
      </c>
      <c r="R80" s="76">
        <f>VLOOKUP($G80,OSDFactor!$I$2:$Q$156,9,FALSE)</f>
        <v>2.8008499130774199E-3</v>
      </c>
      <c r="S80" s="63">
        <f t="shared" si="49"/>
        <v>3.5578076105856954E-3</v>
      </c>
      <c r="T80" s="63">
        <f t="shared" si="50"/>
        <v>9.9103872899374891E-4</v>
      </c>
      <c r="U80" s="63">
        <f t="shared" si="51"/>
        <v>7.6391780954230095E-4</v>
      </c>
      <c r="V80" s="63">
        <f t="shared" si="37"/>
        <v>4.4409428105078802E-3</v>
      </c>
      <c r="W80" s="63">
        <f t="shared" si="38"/>
        <v>1.237038873424392E-3</v>
      </c>
      <c r="X80" s="63">
        <f t="shared" si="39"/>
        <v>9.535409655125575E-4</v>
      </c>
      <c r="Y80" s="63">
        <f t="shared" si="40"/>
        <v>6.936942772685771E-3</v>
      </c>
      <c r="Z80" s="63">
        <f t="shared" si="41"/>
        <v>1.9323076739984645E-3</v>
      </c>
      <c r="AA80" s="63">
        <f t="shared" si="42"/>
        <v>1.4894718061941618E-3</v>
      </c>
    </row>
    <row r="81" spans="1:27" x14ac:dyDescent="0.25">
      <c r="A81" s="76">
        <v>13217</v>
      </c>
      <c r="B81" s="1" t="s">
        <v>81</v>
      </c>
      <c r="C81" s="76">
        <v>2275050011</v>
      </c>
      <c r="D81" s="76">
        <v>66.850306999999901</v>
      </c>
      <c r="E81" s="76">
        <v>0.83729266999999996</v>
      </c>
      <c r="F81" s="76">
        <v>0.36168346499999998</v>
      </c>
      <c r="G81" t="str">
        <f t="shared" si="32"/>
        <v>13217_2275050011</v>
      </c>
      <c r="H81" t="str">
        <f t="shared" si="33"/>
        <v>13_2275050011</v>
      </c>
      <c r="I81" s="55">
        <f>IF(ISNA(VLOOKUP($G81,'SEMAP Nonroad Growth Factors'!$A$3:$W$121,'SEMAP Nonroad Growth Factors'!W$1,FALSE)),VLOOKUP($H81,'SEMAP Nonroad Growth Factors'!$A$3:$W$121,'SEMAP Nonroad Growth Factors'!W$1,FALSE),VLOOKUP($G81,'SEMAP Nonroad Growth Factors'!$A$3:$W$121,'SEMAP Nonroad Growth Factors'!W$1,FALSE))</f>
        <v>1.0109381878811154</v>
      </c>
      <c r="J81" s="55">
        <f t="shared" si="43"/>
        <v>67.581528217876141</v>
      </c>
      <c r="K81" s="55">
        <f t="shared" si="44"/>
        <v>0.84645113453594079</v>
      </c>
      <c r="L81" s="55">
        <f t="shared" si="45"/>
        <v>0.36563962669366284</v>
      </c>
      <c r="M81" s="55">
        <f>IF(ISNA(VLOOKUP($G81,'SEMAP Nonroad Growth Factors'!$A$3:$X$121,'SEMAP Nonroad Growth Factors'!X$1,FALSE)),VLOOKUP($H81,'SEMAP Nonroad Growth Factors'!$A$3:$X$121,'SEMAP Nonroad Growth Factors'!X$1,FALSE),VLOOKUP($G81,'SEMAP Nonroad Growth Factors'!$A$3:$X$121,'SEMAP Nonroad Growth Factors'!X$1,FALSE))</f>
        <v>1.0211176575277026</v>
      </c>
      <c r="N81" s="55">
        <f t="shared" si="46"/>
        <v>68.262028888847681</v>
      </c>
      <c r="O81" s="55">
        <f t="shared" si="47"/>
        <v>0.85497432985551569</v>
      </c>
      <c r="P81" s="55">
        <f t="shared" si="48"/>
        <v>0.3693213725473028</v>
      </c>
      <c r="Q81" s="76" t="str">
        <f>VLOOKUP($G81,OSDFactor!$I$2:$Q$156,7,FALSE)</f>
        <v>"7"</v>
      </c>
      <c r="R81" s="76">
        <f>VLOOKUP($G81,OSDFactor!$I$2:$Q$156,9,FALSE)</f>
        <v>2.68817204300968E-3</v>
      </c>
      <c r="S81" s="63">
        <f t="shared" si="49"/>
        <v>0.17970512634401403</v>
      </c>
      <c r="T81" s="63">
        <f t="shared" si="50"/>
        <v>2.2507867473109296E-3</v>
      </c>
      <c r="U81" s="63">
        <f t="shared" si="51"/>
        <v>9.7226737903186998E-4</v>
      </c>
      <c r="V81" s="63">
        <f t="shared" si="37"/>
        <v>0.18167077477916443</v>
      </c>
      <c r="W81" s="63">
        <f t="shared" si="38"/>
        <v>2.2754062756333415E-3</v>
      </c>
      <c r="X81" s="63">
        <f t="shared" si="39"/>
        <v>9.8290222229440046E-4</v>
      </c>
      <c r="Y81" s="63">
        <f t="shared" si="40"/>
        <v>0.18350007765811946</v>
      </c>
      <c r="Z81" s="63">
        <f t="shared" si="41"/>
        <v>2.2983180910085338E-3</v>
      </c>
      <c r="AA81" s="63">
        <f t="shared" si="42"/>
        <v>9.9279938856762203E-4</v>
      </c>
    </row>
    <row r="82" spans="1:27" x14ac:dyDescent="0.25">
      <c r="A82" s="76">
        <v>13217</v>
      </c>
      <c r="B82" s="1" t="s">
        <v>81</v>
      </c>
      <c r="C82" s="76">
        <v>2275050012</v>
      </c>
      <c r="D82" s="76">
        <v>20.219659999999902</v>
      </c>
      <c r="E82" s="76">
        <v>1.4556937999999899</v>
      </c>
      <c r="F82" s="76">
        <v>0.68351488999999999</v>
      </c>
      <c r="G82" t="str">
        <f t="shared" si="32"/>
        <v>13217_2275050012</v>
      </c>
      <c r="H82" t="str">
        <f t="shared" si="33"/>
        <v>13_2275050012</v>
      </c>
      <c r="I82" s="55">
        <f>IF(ISNA(VLOOKUP($G82,'SEMAP Nonroad Growth Factors'!$A$3:$W$121,'SEMAP Nonroad Growth Factors'!W$1,FALSE)),VLOOKUP($H82,'SEMAP Nonroad Growth Factors'!$A$3:$W$121,'SEMAP Nonroad Growth Factors'!W$1,FALSE),VLOOKUP($G82,'SEMAP Nonroad Growth Factors'!$A$3:$W$121,'SEMAP Nonroad Growth Factors'!W$1,FALSE))</f>
        <v>1.0109381878811154</v>
      </c>
      <c r="J82" s="55">
        <f t="shared" si="43"/>
        <v>20.440826439972174</v>
      </c>
      <c r="K82" s="55">
        <f t="shared" si="44"/>
        <v>1.4716164522817647</v>
      </c>
      <c r="L82" s="55">
        <f t="shared" si="45"/>
        <v>0.69099130428635991</v>
      </c>
      <c r="M82" s="55">
        <f>IF(ISNA(VLOOKUP($G82,'SEMAP Nonroad Growth Factors'!$A$3:$X$121,'SEMAP Nonroad Growth Factors'!X$1,FALSE)),VLOOKUP($H82,'SEMAP Nonroad Growth Factors'!$A$3:$X$121,'SEMAP Nonroad Growth Factors'!X$1,FALSE),VLOOKUP($G82,'SEMAP Nonroad Growth Factors'!$A$3:$X$121,'SEMAP Nonroad Growth Factors'!X$1,FALSE))</f>
        <v>1.0211176575277026</v>
      </c>
      <c r="N82" s="55">
        <f t="shared" si="46"/>
        <v>20.646651855206485</v>
      </c>
      <c r="O82" s="55">
        <f t="shared" si="47"/>
        <v>1.4864346431335898</v>
      </c>
      <c r="P82" s="55">
        <f t="shared" si="48"/>
        <v>0.69794912336210524</v>
      </c>
      <c r="Q82" s="76" t="str">
        <f>VLOOKUP($G82,OSDFactor!$I$2:$Q$156,7,FALSE)</f>
        <v>"7"</v>
      </c>
      <c r="R82" s="76">
        <f>VLOOKUP($G82,OSDFactor!$I$2:$Q$156,9,FALSE)</f>
        <v>2.68817204300968E-3</v>
      </c>
      <c r="S82" s="63">
        <f t="shared" si="49"/>
        <v>5.4353924731160838E-2</v>
      </c>
      <c r="T82" s="63">
        <f t="shared" si="50"/>
        <v>3.9131553763424977E-3</v>
      </c>
      <c r="U82" s="63">
        <f t="shared" si="51"/>
        <v>1.8374056182788366E-3</v>
      </c>
      <c r="V82" s="63">
        <f t="shared" si="37"/>
        <v>5.4948458171946282E-2</v>
      </c>
      <c r="W82" s="63">
        <f t="shared" si="38"/>
        <v>3.9559582050569288E-3</v>
      </c>
      <c r="X82" s="63">
        <f t="shared" si="39"/>
        <v>1.8575035061453875E-3</v>
      </c>
      <c r="Y82" s="63">
        <f t="shared" si="40"/>
        <v>5.5501752298920015E-2</v>
      </c>
      <c r="Z82" s="63">
        <f t="shared" si="41"/>
        <v>3.9957920514327866E-3</v>
      </c>
      <c r="AA82" s="63">
        <f t="shared" si="42"/>
        <v>1.8762073208651257E-3</v>
      </c>
    </row>
    <row r="83" spans="1:27" x14ac:dyDescent="0.25">
      <c r="A83" s="76">
        <v>13223</v>
      </c>
      <c r="B83" s="1" t="s">
        <v>83</v>
      </c>
      <c r="C83" s="76">
        <v>2275050011</v>
      </c>
      <c r="D83" s="76">
        <v>0.93600999999999701</v>
      </c>
      <c r="E83" s="76">
        <v>1.172342E-2</v>
      </c>
      <c r="F83" s="76">
        <v>5.0641499999999999E-3</v>
      </c>
      <c r="G83" t="str">
        <f t="shared" si="32"/>
        <v>13223_2275050011</v>
      </c>
      <c r="H83" t="str">
        <f t="shared" si="33"/>
        <v>13_2275050011</v>
      </c>
      <c r="I83" s="55">
        <f>IF(ISNA(VLOOKUP($G83,'SEMAP Nonroad Growth Factors'!$A$3:$W$121,'SEMAP Nonroad Growth Factors'!W$1,FALSE)),VLOOKUP($H83,'SEMAP Nonroad Growth Factors'!$A$3:$W$121,'SEMAP Nonroad Growth Factors'!W$1,FALSE),VLOOKUP($G83,'SEMAP Nonroad Growth Factors'!$A$3:$W$121,'SEMAP Nonroad Growth Factors'!W$1,FALSE))</f>
        <v>1.0109381878811154</v>
      </c>
      <c r="J83" s="55">
        <f t="shared" si="43"/>
        <v>0.94624825323859985</v>
      </c>
      <c r="K83" s="55">
        <f t="shared" si="44"/>
        <v>1.1851652970569226E-2</v>
      </c>
      <c r="L83" s="55">
        <f t="shared" si="45"/>
        <v>5.1195426241581509E-3</v>
      </c>
      <c r="M83" s="55">
        <f>IF(ISNA(VLOOKUP($G83,'SEMAP Nonroad Growth Factors'!$A$3:$X$121,'SEMAP Nonroad Growth Factors'!X$1,FALSE)),VLOOKUP($H83,'SEMAP Nonroad Growth Factors'!$A$3:$X$121,'SEMAP Nonroad Growth Factors'!X$1,FALSE),VLOOKUP($G83,'SEMAP Nonroad Growth Factors'!$A$3:$X$121,'SEMAP Nonroad Growth Factors'!X$1,FALSE))</f>
        <v>1.0211176575277026</v>
      </c>
      <c r="N83" s="55">
        <f t="shared" si="46"/>
        <v>0.95577633862250178</v>
      </c>
      <c r="O83" s="55">
        <f t="shared" si="47"/>
        <v>1.1970991168613419E-2</v>
      </c>
      <c r="P83" s="55">
        <f t="shared" si="48"/>
        <v>5.1710929853689145E-3</v>
      </c>
      <c r="Q83" s="76" t="str">
        <f>VLOOKUP($G83,OSDFactor!$I$2:$Q$156,7,FALSE)</f>
        <v>"7"</v>
      </c>
      <c r="R83" s="76">
        <f>VLOOKUP($G83,OSDFactor!$I$2:$Q$156,9,FALSE)</f>
        <v>2.68817204300968E-3</v>
      </c>
      <c r="S83" s="63">
        <f t="shared" si="49"/>
        <v>2.5161559139774826E-3</v>
      </c>
      <c r="T83" s="63">
        <f t="shared" si="50"/>
        <v>3.1514569892460544E-5</v>
      </c>
      <c r="U83" s="63">
        <f t="shared" si="51"/>
        <v>1.3613306451607471E-5</v>
      </c>
      <c r="V83" s="63">
        <f t="shared" si="37"/>
        <v>2.5436781001027479E-3</v>
      </c>
      <c r="W83" s="63">
        <f t="shared" si="38"/>
        <v>3.1859282178936821E-5</v>
      </c>
      <c r="X83" s="63">
        <f t="shared" si="39"/>
        <v>1.3762211355258354E-5</v>
      </c>
      <c r="Y83" s="63">
        <f t="shared" si="40"/>
        <v>2.5692912328551623E-3</v>
      </c>
      <c r="Z83" s="63">
        <f t="shared" si="41"/>
        <v>3.2180083786582368E-5</v>
      </c>
      <c r="AA83" s="63">
        <f t="shared" si="42"/>
        <v>1.3900787595072181E-5</v>
      </c>
    </row>
    <row r="84" spans="1:27" x14ac:dyDescent="0.25">
      <c r="A84" s="76">
        <v>13223</v>
      </c>
      <c r="B84" s="1" t="s">
        <v>83</v>
      </c>
      <c r="C84" s="76">
        <v>2275050012</v>
      </c>
      <c r="D84" s="76">
        <v>0.71774899999999997</v>
      </c>
      <c r="E84" s="76">
        <v>5.1673700000000003E-2</v>
      </c>
      <c r="F84" s="76">
        <v>2.4263079999999999E-2</v>
      </c>
      <c r="G84" t="str">
        <f t="shared" si="32"/>
        <v>13223_2275050012</v>
      </c>
      <c r="H84" t="str">
        <f t="shared" si="33"/>
        <v>13_2275050012</v>
      </c>
      <c r="I84" s="55">
        <f>IF(ISNA(VLOOKUP($G84,'SEMAP Nonroad Growth Factors'!$A$3:$W$121,'SEMAP Nonroad Growth Factors'!W$1,FALSE)),VLOOKUP($H84,'SEMAP Nonroad Growth Factors'!$A$3:$W$121,'SEMAP Nonroad Growth Factors'!W$1,FALSE),VLOOKUP($G84,'SEMAP Nonroad Growth Factors'!$A$3:$W$121,'SEMAP Nonroad Growth Factors'!W$1,FALSE))</f>
        <v>1.0109381878811154</v>
      </c>
      <c r="J84" s="55">
        <f t="shared" si="43"/>
        <v>0.72559987341348275</v>
      </c>
      <c r="K84" s="55">
        <f t="shared" si="44"/>
        <v>5.2238916639112398E-2</v>
      </c>
      <c r="L84" s="55">
        <f t="shared" si="45"/>
        <v>2.4528474127614535E-2</v>
      </c>
      <c r="M84" s="55">
        <f>IF(ISNA(VLOOKUP($G84,'SEMAP Nonroad Growth Factors'!$A$3:$X$121,'SEMAP Nonroad Growth Factors'!X$1,FALSE)),VLOOKUP($H84,'SEMAP Nonroad Growth Factors'!$A$3:$X$121,'SEMAP Nonroad Growth Factors'!X$1,FALSE),VLOOKUP($G84,'SEMAP Nonroad Growth Factors'!$A$3:$X$121,'SEMAP Nonroad Growth Factors'!X$1,FALSE))</f>
        <v>1.0211176575277026</v>
      </c>
      <c r="N84" s="55">
        <f t="shared" si="46"/>
        <v>0.73290617757285093</v>
      </c>
      <c r="O84" s="55">
        <f t="shared" si="47"/>
        <v>5.2764927499789248E-2</v>
      </c>
      <c r="P84" s="55">
        <f t="shared" si="48"/>
        <v>2.4775459414007248E-2</v>
      </c>
      <c r="Q84" s="76" t="str">
        <f>VLOOKUP($G84,OSDFactor!$I$2:$Q$156,7,FALSE)</f>
        <v>"7"</v>
      </c>
      <c r="R84" s="76">
        <f>VLOOKUP($G84,OSDFactor!$I$2:$Q$156,9,FALSE)</f>
        <v>2.68817204300968E-3</v>
      </c>
      <c r="S84" s="63">
        <f t="shared" si="49"/>
        <v>1.9294327956981547E-3</v>
      </c>
      <c r="T84" s="63">
        <f t="shared" si="50"/>
        <v>1.3890779569886931E-4</v>
      </c>
      <c r="U84" s="63">
        <f t="shared" si="51"/>
        <v>6.5223333333307309E-5</v>
      </c>
      <c r="V84" s="63">
        <f t="shared" si="37"/>
        <v>1.9505372941214872E-3</v>
      </c>
      <c r="W84" s="63">
        <f t="shared" si="38"/>
        <v>1.4042719526637513E-4</v>
      </c>
      <c r="X84" s="63">
        <f t="shared" si="39"/>
        <v>6.5936758407539637E-5</v>
      </c>
      <c r="Y84" s="63">
        <f t="shared" si="40"/>
        <v>1.9701778967004258E-3</v>
      </c>
      <c r="Z84" s="63">
        <f t="shared" si="41"/>
        <v>1.418412029563661E-4</v>
      </c>
      <c r="AA84" s="63">
        <f t="shared" si="42"/>
        <v>6.6600697349455273E-5</v>
      </c>
    </row>
    <row r="85" spans="1:27" x14ac:dyDescent="0.25">
      <c r="A85" s="76">
        <v>13247</v>
      </c>
      <c r="B85" s="1" t="s">
        <v>87</v>
      </c>
      <c r="C85" s="76">
        <v>2275050011</v>
      </c>
      <c r="D85" s="76">
        <v>0.75195599999999796</v>
      </c>
      <c r="E85" s="76">
        <v>9.4181599999999897E-3</v>
      </c>
      <c r="F85" s="76">
        <v>4.0683499999999897E-3</v>
      </c>
      <c r="G85" t="str">
        <f t="shared" si="32"/>
        <v>13247_2275050011</v>
      </c>
      <c r="H85" t="str">
        <f t="shared" si="33"/>
        <v>13_2275050011</v>
      </c>
      <c r="I85" s="55">
        <f>IF(ISNA(VLOOKUP($G85,'SEMAP Nonroad Growth Factors'!$A$3:$W$121,'SEMAP Nonroad Growth Factors'!W$1,FALSE)),VLOOKUP($H85,'SEMAP Nonroad Growth Factors'!$A$3:$W$121,'SEMAP Nonroad Growth Factors'!W$1,FALSE),VLOOKUP($G85,'SEMAP Nonroad Growth Factors'!$A$3:$W$121,'SEMAP Nonroad Growth Factors'!W$1,FALSE))</f>
        <v>1.0109381878811154</v>
      </c>
      <c r="J85" s="55">
        <f t="shared" si="43"/>
        <v>0.76018103600633002</v>
      </c>
      <c r="K85" s="55">
        <f t="shared" si="44"/>
        <v>9.5211776035743958E-3</v>
      </c>
      <c r="L85" s="55">
        <f t="shared" si="45"/>
        <v>4.1128503766661257E-3</v>
      </c>
      <c r="M85" s="55">
        <f>IF(ISNA(VLOOKUP($G85,'SEMAP Nonroad Growth Factors'!$A$3:$X$121,'SEMAP Nonroad Growth Factors'!X$1,FALSE)),VLOOKUP($H85,'SEMAP Nonroad Growth Factors'!$A$3:$X$121,'SEMAP Nonroad Growth Factors'!X$1,FALSE),VLOOKUP($G85,'SEMAP Nonroad Growth Factors'!$A$3:$X$121,'SEMAP Nonroad Growth Factors'!X$1,FALSE))</f>
        <v>1.0211176575277026</v>
      </c>
      <c r="N85" s="55">
        <f t="shared" si="46"/>
        <v>0.76783554928389908</v>
      </c>
      <c r="O85" s="55">
        <f t="shared" si="47"/>
        <v>9.6170494774210965E-3</v>
      </c>
      <c r="P85" s="55">
        <f t="shared" si="48"/>
        <v>4.1542640220028184E-3</v>
      </c>
      <c r="Q85" s="76" t="str">
        <f>VLOOKUP($G85,OSDFactor!$I$2:$Q$156,7,FALSE)</f>
        <v>"7"</v>
      </c>
      <c r="R85" s="76">
        <f>VLOOKUP($G85,OSDFactor!$I$2:$Q$156,9,FALSE)</f>
        <v>2.68817204300968E-3</v>
      </c>
      <c r="S85" s="63">
        <f t="shared" si="49"/>
        <v>2.0213870967733813E-3</v>
      </c>
      <c r="T85" s="63">
        <f t="shared" si="50"/>
        <v>2.531763440859202E-5</v>
      </c>
      <c r="U85" s="63">
        <f t="shared" si="51"/>
        <v>1.0936424731178403E-5</v>
      </c>
      <c r="V85" s="63">
        <f t="shared" si="37"/>
        <v>2.0434974086183514E-3</v>
      </c>
      <c r="W85" s="63">
        <f t="shared" si="38"/>
        <v>2.5594563450458592E-5</v>
      </c>
      <c r="X85" s="63">
        <f t="shared" si="39"/>
        <v>1.1056049399635711E-5</v>
      </c>
      <c r="Y85" s="63">
        <f t="shared" si="40"/>
        <v>2.0640740572139588E-3</v>
      </c>
      <c r="Z85" s="63">
        <f t="shared" si="41"/>
        <v>2.5852283541444243E-5</v>
      </c>
      <c r="AA85" s="63">
        <f t="shared" si="42"/>
        <v>1.1167376403228927E-5</v>
      </c>
    </row>
    <row r="86" spans="1:27" x14ac:dyDescent="0.25">
      <c r="A86" s="76">
        <v>13247</v>
      </c>
      <c r="B86" s="1" t="s">
        <v>87</v>
      </c>
      <c r="C86" s="76">
        <v>2275050012</v>
      </c>
      <c r="D86" s="76">
        <v>0.31652000000000002</v>
      </c>
      <c r="E86" s="76">
        <v>2.2787600000000002E-2</v>
      </c>
      <c r="F86" s="76">
        <v>1.0699780000000001E-2</v>
      </c>
      <c r="G86" t="str">
        <f t="shared" si="32"/>
        <v>13247_2275050012</v>
      </c>
      <c r="H86" t="str">
        <f t="shared" si="33"/>
        <v>13_2275050012</v>
      </c>
      <c r="I86" s="55">
        <f>IF(ISNA(VLOOKUP($G86,'SEMAP Nonroad Growth Factors'!$A$3:$W$121,'SEMAP Nonroad Growth Factors'!W$1,FALSE)),VLOOKUP($H86,'SEMAP Nonroad Growth Factors'!$A$3:$W$121,'SEMAP Nonroad Growth Factors'!W$1,FALSE),VLOOKUP($G86,'SEMAP Nonroad Growth Factors'!$A$3:$W$121,'SEMAP Nonroad Growth Factors'!W$1,FALSE))</f>
        <v>1.0109381878811154</v>
      </c>
      <c r="J86" s="55">
        <f t="shared" si="43"/>
        <v>0.31998215522813067</v>
      </c>
      <c r="K86" s="55">
        <f t="shared" si="44"/>
        <v>2.3036855050159708E-2</v>
      </c>
      <c r="L86" s="55">
        <f t="shared" si="45"/>
        <v>1.0816816203926603E-2</v>
      </c>
      <c r="M86" s="55">
        <f>IF(ISNA(VLOOKUP($G86,'SEMAP Nonroad Growth Factors'!$A$3:$X$121,'SEMAP Nonroad Growth Factors'!X$1,FALSE)),VLOOKUP($H86,'SEMAP Nonroad Growth Factors'!$A$3:$X$121,'SEMAP Nonroad Growth Factors'!X$1,FALSE),VLOOKUP($G86,'SEMAP Nonroad Growth Factors'!$A$3:$X$121,'SEMAP Nonroad Growth Factors'!X$1,FALSE))</f>
        <v>1.0211176575277026</v>
      </c>
      <c r="N86" s="55">
        <f t="shared" si="46"/>
        <v>0.32320416096066845</v>
      </c>
      <c r="O86" s="55">
        <f t="shared" si="47"/>
        <v>2.3268820732678275E-2</v>
      </c>
      <c r="P86" s="55">
        <f t="shared" si="48"/>
        <v>1.0925734289661763E-2</v>
      </c>
      <c r="Q86" s="76" t="str">
        <f>VLOOKUP($G86,OSDFactor!$I$2:$Q$156,7,FALSE)</f>
        <v>"7"</v>
      </c>
      <c r="R86" s="76">
        <f>VLOOKUP($G86,OSDFactor!$I$2:$Q$156,9,FALSE)</f>
        <v>2.68817204300968E-3</v>
      </c>
      <c r="S86" s="63">
        <f t="shared" si="49"/>
        <v>8.5086021505342401E-4</v>
      </c>
      <c r="T86" s="63">
        <f t="shared" si="50"/>
        <v>6.1256989247287382E-5</v>
      </c>
      <c r="U86" s="63">
        <f t="shared" si="51"/>
        <v>2.8762849462354116E-5</v>
      </c>
      <c r="V86" s="63">
        <f t="shared" si="37"/>
        <v>8.601670839462446E-4</v>
      </c>
      <c r="W86" s="63">
        <f t="shared" si="38"/>
        <v>6.1927029704705687E-5</v>
      </c>
      <c r="X86" s="63">
        <f t="shared" si="39"/>
        <v>2.9077462913769589E-5</v>
      </c>
      <c r="Y86" s="63">
        <f t="shared" si="40"/>
        <v>8.6882838967886956E-4</v>
      </c>
      <c r="Z86" s="63">
        <f t="shared" si="41"/>
        <v>6.2550593367389758E-5</v>
      </c>
      <c r="AA86" s="63">
        <f t="shared" si="42"/>
        <v>2.9370253466820976E-5</v>
      </c>
    </row>
    <row r="87" spans="1:27" x14ac:dyDescent="0.25">
      <c r="D87" s="55"/>
      <c r="E87" s="55"/>
      <c r="F87" s="55"/>
      <c r="J87" s="55">
        <f>SUM(J3:J86)</f>
        <v>9468.7644927415731</v>
      </c>
      <c r="K87" s="55">
        <f>SUM(K3:K86)</f>
        <v>750.30152948230909</v>
      </c>
      <c r="L87" s="55">
        <f>SUM(L3:L86)</f>
        <v>5043.8772735677294</v>
      </c>
      <c r="N87" s="55">
        <f>SUM(N3:N86)</f>
        <v>10181.235292712236</v>
      </c>
      <c r="O87" s="55">
        <f>SUM(O3:O86)</f>
        <v>960.20041750246764</v>
      </c>
      <c r="P87" s="55">
        <f>SUM(P3:P86)</f>
        <v>6378.5716971824795</v>
      </c>
      <c r="S87" s="63">
        <f t="shared" ref="S87:AA87" si="52">SUM(S3:S86)</f>
        <v>5.1079006935034688</v>
      </c>
      <c r="T87" s="63">
        <f t="shared" si="52"/>
        <v>0.14542646292151054</v>
      </c>
      <c r="U87" s="63">
        <f t="shared" si="52"/>
        <v>0.10128185098732589</v>
      </c>
      <c r="V87" s="63">
        <f t="shared" si="52"/>
        <v>24.757718968176793</v>
      </c>
      <c r="W87" s="63">
        <f t="shared" si="52"/>
        <v>1.9551750216773109</v>
      </c>
      <c r="X87" s="63">
        <f t="shared" si="52"/>
        <v>13.117349012044199</v>
      </c>
      <c r="Y87" s="63">
        <f t="shared" si="52"/>
        <v>26.618460605798209</v>
      </c>
      <c r="Z87" s="63">
        <f t="shared" si="52"/>
        <v>2.5015979725441913</v>
      </c>
      <c r="AA87" s="63">
        <f t="shared" si="52"/>
        <v>16.588087763201955</v>
      </c>
    </row>
    <row r="89" spans="1:27" x14ac:dyDescent="0.25">
      <c r="J89" s="55"/>
      <c r="K89" s="55"/>
      <c r="L89" s="55"/>
      <c r="N89" s="55"/>
      <c r="O89" s="55"/>
      <c r="P89" s="55"/>
    </row>
    <row r="90" spans="1:27" x14ac:dyDescent="0.25">
      <c r="J90" s="55"/>
      <c r="K90" s="55"/>
      <c r="L90" s="55"/>
      <c r="M90" s="55"/>
      <c r="N90" s="55"/>
      <c r="O90" s="55"/>
      <c r="P90" s="55"/>
    </row>
    <row r="91" spans="1:27" x14ac:dyDescent="0.25">
      <c r="J91" s="55"/>
      <c r="K91" s="55"/>
      <c r="L91" s="55"/>
      <c r="N91" s="55"/>
      <c r="O91" s="55"/>
      <c r="P91" s="55"/>
    </row>
  </sheetData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workbookViewId="0">
      <selection activeCell="N16" sqref="N16:S16"/>
    </sheetView>
  </sheetViews>
  <sheetFormatPr defaultRowHeight="15" x14ac:dyDescent="0.25"/>
  <cols>
    <col min="1" max="1" width="11" bestFit="1" customWidth="1"/>
    <col min="2" max="2" width="8.5703125" style="100" bestFit="1" customWidth="1"/>
    <col min="3" max="3" width="9.85546875" style="100" bestFit="1" customWidth="1"/>
    <col min="4" max="4" width="10" style="100" bestFit="1" customWidth="1"/>
    <col min="5" max="5" width="8.5703125" style="100" bestFit="1" customWidth="1"/>
    <col min="6" max="6" width="9.85546875" style="100" bestFit="1" customWidth="1"/>
    <col min="7" max="7" width="10" style="100" bestFit="1" customWidth="1"/>
    <col min="8" max="8" width="9.140625" style="100"/>
    <col min="9" max="9" width="9.85546875" style="100" bestFit="1" customWidth="1"/>
    <col min="10" max="10" width="10" style="100" bestFit="1" customWidth="1"/>
    <col min="11" max="11" width="8.5703125" style="100" bestFit="1" customWidth="1"/>
    <col min="12" max="12" width="9.85546875" style="100" bestFit="1" customWidth="1"/>
    <col min="13" max="13" width="10" style="100" bestFit="1" customWidth="1"/>
    <col min="14" max="14" width="9.140625" style="55"/>
    <col min="15" max="15" width="9.85546875" style="55" bestFit="1" customWidth="1"/>
    <col min="16" max="16" width="10" style="55" bestFit="1" customWidth="1"/>
    <col min="17" max="17" width="8.5703125" style="55" bestFit="1" customWidth="1"/>
    <col min="18" max="18" width="9.85546875" style="55" bestFit="1" customWidth="1"/>
    <col min="19" max="19" width="10" style="55" bestFit="1" customWidth="1"/>
  </cols>
  <sheetData>
    <row r="1" spans="1:19" s="80" customFormat="1" x14ac:dyDescent="0.25">
      <c r="B1" s="100" t="s">
        <v>433</v>
      </c>
      <c r="C1" s="100"/>
      <c r="D1" s="100"/>
      <c r="E1" s="100"/>
      <c r="F1" s="100"/>
      <c r="G1" s="100"/>
      <c r="H1" s="100" t="s">
        <v>434</v>
      </c>
      <c r="I1" s="100"/>
      <c r="J1" s="100"/>
      <c r="K1" s="100"/>
      <c r="L1" s="100"/>
      <c r="M1" s="100"/>
      <c r="N1" s="55" t="s">
        <v>435</v>
      </c>
      <c r="O1" s="55"/>
      <c r="P1" s="55"/>
      <c r="Q1" s="55"/>
      <c r="R1" s="55"/>
      <c r="S1" s="55"/>
    </row>
    <row r="2" spans="1:19" x14ac:dyDescent="0.25">
      <c r="B2" s="101" t="s">
        <v>235</v>
      </c>
      <c r="C2" s="101" t="s">
        <v>231</v>
      </c>
      <c r="D2" s="101" t="s">
        <v>232</v>
      </c>
      <c r="E2" s="101" t="s">
        <v>236</v>
      </c>
      <c r="F2" s="101" t="s">
        <v>233</v>
      </c>
      <c r="G2" s="101" t="s">
        <v>234</v>
      </c>
      <c r="H2" s="101" t="s">
        <v>235</v>
      </c>
      <c r="I2" s="101" t="s">
        <v>231</v>
      </c>
      <c r="J2" s="101" t="s">
        <v>232</v>
      </c>
      <c r="K2" s="101" t="s">
        <v>236</v>
      </c>
      <c r="L2" s="101" t="s">
        <v>233</v>
      </c>
      <c r="M2" s="101" t="s">
        <v>234</v>
      </c>
      <c r="N2" s="102" t="s">
        <v>235</v>
      </c>
      <c r="O2" s="102" t="s">
        <v>231</v>
      </c>
      <c r="P2" s="102" t="s">
        <v>232</v>
      </c>
      <c r="Q2" s="102" t="s">
        <v>236</v>
      </c>
      <c r="R2" s="102" t="s">
        <v>233</v>
      </c>
      <c r="S2" s="102" t="s">
        <v>234</v>
      </c>
    </row>
    <row r="3" spans="1:19" x14ac:dyDescent="0.25">
      <c r="A3" s="80">
        <v>2275020000</v>
      </c>
      <c r="B3" s="100">
        <v>5462.415</v>
      </c>
      <c r="C3" s="100">
        <v>585.03800000000001</v>
      </c>
      <c r="D3" s="100">
        <v>4579.1870000000008</v>
      </c>
      <c r="E3" s="100">
        <v>7112.3498500000005</v>
      </c>
      <c r="F3" s="100">
        <v>807.19019999999989</v>
      </c>
      <c r="G3" s="100">
        <v>6421.8684000000003</v>
      </c>
      <c r="H3" s="100">
        <v>71.011394999999993</v>
      </c>
      <c r="I3" s="100">
        <v>7.6054940000000002</v>
      </c>
      <c r="J3" s="100">
        <v>59.529430999999988</v>
      </c>
      <c r="K3" s="100">
        <v>92.46054805</v>
      </c>
      <c r="L3" s="100">
        <v>10.4934726</v>
      </c>
      <c r="M3" s="100">
        <v>83.484289200000006</v>
      </c>
      <c r="N3" s="55">
        <f>H3/5</f>
        <v>14.202278999999999</v>
      </c>
      <c r="O3" s="55">
        <f t="shared" ref="O3:S3" si="0">I3/5</f>
        <v>1.5210988000000001</v>
      </c>
      <c r="P3" s="55">
        <f t="shared" si="0"/>
        <v>11.905886199999998</v>
      </c>
      <c r="Q3" s="55">
        <f t="shared" si="0"/>
        <v>18.49210961</v>
      </c>
      <c r="R3" s="55">
        <f t="shared" si="0"/>
        <v>2.09869452</v>
      </c>
      <c r="S3" s="55">
        <f t="shared" si="0"/>
        <v>16.69685784</v>
      </c>
    </row>
    <row r="4" spans="1:19" x14ac:dyDescent="0.25">
      <c r="A4" s="80">
        <v>2275050011</v>
      </c>
      <c r="B4" s="100">
        <v>6.0069999999999997</v>
      </c>
      <c r="C4" s="100">
        <v>0.152</v>
      </c>
      <c r="D4" s="100">
        <v>3.0000000000000001E-3</v>
      </c>
      <c r="E4" s="100">
        <v>42.823999999999998</v>
      </c>
      <c r="F4" s="100">
        <v>0.98</v>
      </c>
      <c r="G4" s="100">
        <v>0.02</v>
      </c>
      <c r="H4" s="100">
        <v>7.8090999999999994E-2</v>
      </c>
      <c r="I4" s="100">
        <v>1.9759999999999999E-3</v>
      </c>
      <c r="J4" s="100">
        <v>3.8999999999999999E-5</v>
      </c>
      <c r="K4" s="100">
        <v>0.55671199999999998</v>
      </c>
      <c r="L4" s="100">
        <v>1.274E-2</v>
      </c>
      <c r="M4" s="100">
        <v>2.5999999999999998E-4</v>
      </c>
      <c r="N4" s="55">
        <f t="shared" ref="N4:N7" si="1">H4/5</f>
        <v>1.5618199999999999E-2</v>
      </c>
      <c r="O4" s="55">
        <f t="shared" ref="O4:O7" si="2">I4/5</f>
        <v>3.9519999999999996E-4</v>
      </c>
      <c r="P4" s="55">
        <f t="shared" ref="P4:P7" si="3">J4/5</f>
        <v>7.7999999999999999E-6</v>
      </c>
      <c r="Q4" s="55">
        <f t="shared" ref="Q4:Q7" si="4">K4/5</f>
        <v>0.11134239999999999</v>
      </c>
      <c r="R4" s="55">
        <f t="shared" ref="R4:R7" si="5">L4/5</f>
        <v>2.5479999999999999E-3</v>
      </c>
      <c r="S4" s="55">
        <f t="shared" ref="S4:S7" si="6">M4/5</f>
        <v>5.1999999999999997E-5</v>
      </c>
    </row>
    <row r="5" spans="1:19" x14ac:dyDescent="0.25">
      <c r="A5" s="80">
        <v>2275050012</v>
      </c>
      <c r="B5" s="100">
        <v>20.111000000000001</v>
      </c>
      <c r="C5" s="100">
        <v>13.016999999999999</v>
      </c>
      <c r="D5" s="100">
        <v>1.788</v>
      </c>
      <c r="E5" s="100">
        <v>51.592749999999995</v>
      </c>
      <c r="F5" s="100">
        <v>26.801950000000001</v>
      </c>
      <c r="G5" s="100">
        <v>4.6355000000000004</v>
      </c>
      <c r="H5" s="100">
        <v>0.26144299999999998</v>
      </c>
      <c r="I5" s="100">
        <v>0.16922100000000001</v>
      </c>
      <c r="J5" s="100">
        <v>2.3244000000000001E-2</v>
      </c>
      <c r="K5" s="100">
        <v>0.67070574999999988</v>
      </c>
      <c r="L5" s="100">
        <v>0.34842534999999997</v>
      </c>
      <c r="M5" s="100">
        <v>6.0261500000000003E-2</v>
      </c>
      <c r="N5" s="55">
        <f t="shared" si="1"/>
        <v>5.2288599999999998E-2</v>
      </c>
      <c r="O5" s="55">
        <f t="shared" si="2"/>
        <v>3.3844200000000005E-2</v>
      </c>
      <c r="P5" s="55">
        <f t="shared" si="3"/>
        <v>4.6487999999999998E-3</v>
      </c>
      <c r="Q5" s="55">
        <f t="shared" si="4"/>
        <v>0.13414114999999999</v>
      </c>
      <c r="R5" s="55">
        <f t="shared" si="5"/>
        <v>6.9685069999999988E-2</v>
      </c>
      <c r="S5" s="55">
        <f t="shared" si="6"/>
        <v>1.20523E-2</v>
      </c>
    </row>
    <row r="6" spans="1:19" x14ac:dyDescent="0.25">
      <c r="A6" s="80">
        <v>2275060011</v>
      </c>
      <c r="B6" s="100">
        <v>5.7650000000000006</v>
      </c>
      <c r="C6" s="100">
        <v>0.14100000000000001</v>
      </c>
      <c r="D6" s="100">
        <v>0.57899999999999996</v>
      </c>
      <c r="E6" s="100">
        <v>22.771000000000001</v>
      </c>
      <c r="F6" s="100">
        <v>0.71050000000000002</v>
      </c>
      <c r="G6" s="100">
        <v>2.8476999999999997</v>
      </c>
      <c r="H6" s="100">
        <v>7.4944999999999998E-2</v>
      </c>
      <c r="I6" s="100">
        <v>1.833E-3</v>
      </c>
      <c r="J6" s="100">
        <v>7.5269999999999998E-3</v>
      </c>
      <c r="K6" s="100">
        <v>0.29602300000000004</v>
      </c>
      <c r="L6" s="100">
        <v>9.2364999999999999E-3</v>
      </c>
      <c r="M6" s="100">
        <v>3.7020099999999993E-2</v>
      </c>
      <c r="N6" s="55">
        <f t="shared" si="1"/>
        <v>1.4988999999999999E-2</v>
      </c>
      <c r="O6" s="55">
        <f t="shared" si="2"/>
        <v>3.6660000000000002E-4</v>
      </c>
      <c r="P6" s="55">
        <f t="shared" si="3"/>
        <v>1.5054000000000001E-3</v>
      </c>
      <c r="Q6" s="55">
        <f t="shared" si="4"/>
        <v>5.920460000000001E-2</v>
      </c>
      <c r="R6" s="55">
        <f t="shared" si="5"/>
        <v>1.8473000000000001E-3</v>
      </c>
      <c r="S6" s="55">
        <f t="shared" si="6"/>
        <v>7.404019999999999E-3</v>
      </c>
    </row>
    <row r="7" spans="1:19" x14ac:dyDescent="0.25">
      <c r="A7" s="80">
        <v>2275060012</v>
      </c>
      <c r="B7" s="100">
        <v>20.105</v>
      </c>
      <c r="C7" s="100">
        <v>10.475</v>
      </c>
      <c r="D7" s="100">
        <v>2.4989999999999997</v>
      </c>
      <c r="E7" s="100">
        <v>16.008900000000001</v>
      </c>
      <c r="F7" s="100">
        <v>5.1172999999999993</v>
      </c>
      <c r="G7" s="100">
        <v>3.6208</v>
      </c>
      <c r="H7" s="100">
        <v>0.26136500000000001</v>
      </c>
      <c r="I7" s="100">
        <v>0.13617499999999999</v>
      </c>
      <c r="J7" s="100">
        <v>3.2487000000000002E-2</v>
      </c>
      <c r="K7" s="100">
        <v>0.20811570000000001</v>
      </c>
      <c r="L7" s="100">
        <v>6.6524899999999984E-2</v>
      </c>
      <c r="M7" s="100">
        <v>4.7070399999999998E-2</v>
      </c>
      <c r="N7" s="55">
        <f t="shared" si="1"/>
        <v>5.2273E-2</v>
      </c>
      <c r="O7" s="55">
        <f t="shared" si="2"/>
        <v>2.7234999999999999E-2</v>
      </c>
      <c r="P7" s="55">
        <f t="shared" si="3"/>
        <v>6.4974000000000004E-3</v>
      </c>
      <c r="Q7" s="55">
        <f t="shared" si="4"/>
        <v>4.1623140000000003E-2</v>
      </c>
      <c r="R7" s="55">
        <f t="shared" si="5"/>
        <v>1.3304979999999998E-2</v>
      </c>
      <c r="S7" s="55">
        <f t="shared" si="6"/>
        <v>9.41408E-3</v>
      </c>
    </row>
    <row r="9" spans="1:19" x14ac:dyDescent="0.25">
      <c r="A9">
        <v>2275020000</v>
      </c>
      <c r="B9" s="100">
        <v>5508.8259999999973</v>
      </c>
      <c r="C9" s="100">
        <v>593.14099999999996</v>
      </c>
      <c r="D9" s="100">
        <v>4624.8050000000012</v>
      </c>
      <c r="E9" s="100">
        <v>7395.0719999999992</v>
      </c>
      <c r="F9" s="100">
        <v>826.0250000000002</v>
      </c>
      <c r="G9" s="100">
        <v>6048.8630000000003</v>
      </c>
      <c r="N9" s="55">
        <v>14.322947599999988</v>
      </c>
      <c r="O9" s="55">
        <v>1.5421666000000001</v>
      </c>
      <c r="P9" s="55">
        <v>12.024493000000003</v>
      </c>
      <c r="Q9" s="55">
        <v>19.227187200000003</v>
      </c>
      <c r="R9" s="55">
        <v>2.1476650000000004</v>
      </c>
      <c r="S9" s="55">
        <v>15.727043800000001</v>
      </c>
    </row>
    <row r="10" spans="1:19" x14ac:dyDescent="0.25">
      <c r="A10">
        <v>2275060011</v>
      </c>
      <c r="B10" s="100">
        <v>6.0820000000000007</v>
      </c>
      <c r="C10" s="100">
        <v>0.151</v>
      </c>
      <c r="D10" s="100">
        <v>0.60399999999999998</v>
      </c>
      <c r="E10" s="100">
        <v>22.984000000000002</v>
      </c>
      <c r="F10" s="100">
        <v>0.71100000000000008</v>
      </c>
      <c r="G10" s="100">
        <v>3.5569999999999999</v>
      </c>
      <c r="N10" s="55">
        <v>1.5813199999999999E-2</v>
      </c>
      <c r="O10" s="55">
        <v>3.926E-4</v>
      </c>
      <c r="P10" s="55">
        <v>1.5703999999999998E-3</v>
      </c>
      <c r="Q10" s="55">
        <v>5.9758400000000003E-2</v>
      </c>
      <c r="R10" s="55">
        <v>1.8485999999999999E-3</v>
      </c>
      <c r="S10" s="55">
        <v>9.2481999999999998E-3</v>
      </c>
    </row>
    <row r="11" spans="1:19" x14ac:dyDescent="0.25">
      <c r="A11">
        <v>2275050012</v>
      </c>
      <c r="B11" s="100">
        <v>20.111000000000001</v>
      </c>
      <c r="C11" s="100">
        <v>13.016999999999999</v>
      </c>
      <c r="D11" s="100">
        <v>1.788</v>
      </c>
      <c r="E11" s="100">
        <v>55.295999999999999</v>
      </c>
      <c r="F11" s="100">
        <v>29.795000000000002</v>
      </c>
      <c r="G11" s="100">
        <v>4.492</v>
      </c>
      <c r="N11" s="55">
        <v>5.2288599999999998E-2</v>
      </c>
      <c r="O11" s="55">
        <v>3.3844199999999998E-2</v>
      </c>
      <c r="P11" s="55">
        <v>4.6488000000000015E-3</v>
      </c>
      <c r="Q11" s="55">
        <v>0.1437696</v>
      </c>
      <c r="R11" s="55">
        <v>7.7466999999999994E-2</v>
      </c>
      <c r="S11" s="55">
        <v>1.1679200000000001E-2</v>
      </c>
    </row>
    <row r="12" spans="1:19" x14ac:dyDescent="0.25">
      <c r="A12">
        <v>2275060012</v>
      </c>
      <c r="B12" s="100">
        <v>20.105000000000004</v>
      </c>
      <c r="C12" s="100">
        <v>10.475</v>
      </c>
      <c r="D12" s="100">
        <v>2.4990000000000001</v>
      </c>
      <c r="E12" s="100">
        <v>17.204999999999998</v>
      </c>
      <c r="F12" s="100">
        <v>5.55</v>
      </c>
      <c r="G12" s="100">
        <v>3.3899999999999997</v>
      </c>
      <c r="N12" s="55">
        <v>5.2273E-2</v>
      </c>
      <c r="O12" s="55">
        <v>2.7235000000000002E-2</v>
      </c>
      <c r="P12" s="55">
        <v>6.4974000000000004E-3</v>
      </c>
      <c r="Q12" s="55">
        <v>4.4733000000000002E-2</v>
      </c>
      <c r="R12" s="55">
        <v>1.443E-2</v>
      </c>
      <c r="S12" s="55">
        <v>8.8139999999999989E-3</v>
      </c>
    </row>
    <row r="13" spans="1:19" x14ac:dyDescent="0.25">
      <c r="A13">
        <v>2275050011</v>
      </c>
      <c r="B13" s="100">
        <v>6.0069999999999997</v>
      </c>
      <c r="C13" s="100">
        <v>0.152</v>
      </c>
      <c r="D13" s="100">
        <v>3.0000000000000001E-3</v>
      </c>
      <c r="E13" s="100">
        <v>42.823999999999998</v>
      </c>
      <c r="F13" s="100">
        <v>0.98</v>
      </c>
      <c r="G13" s="100">
        <v>0.02</v>
      </c>
      <c r="N13" s="55">
        <v>1.5618199999999999E-2</v>
      </c>
      <c r="O13" s="55">
        <v>3.9519999999999996E-4</v>
      </c>
      <c r="P13" s="55" t="s">
        <v>437</v>
      </c>
      <c r="Q13" s="55">
        <v>0.11134240000000001</v>
      </c>
      <c r="R13" s="55">
        <v>2.5479999999999999E-3</v>
      </c>
      <c r="S13" s="55">
        <v>5.199999999999999E-5</v>
      </c>
    </row>
    <row r="14" spans="1:19" x14ac:dyDescent="0.25">
      <c r="A14">
        <v>2265008005</v>
      </c>
      <c r="B14" s="100">
        <v>2165.0820180155401</v>
      </c>
      <c r="C14" s="100">
        <v>60.692278311681179</v>
      </c>
      <c r="D14" s="100">
        <v>115.55902983939038</v>
      </c>
      <c r="E14" s="100">
        <v>864.20550656178318</v>
      </c>
      <c r="F14" s="100">
        <v>22.135028822072996</v>
      </c>
      <c r="G14" s="100">
        <v>54.447503191250668</v>
      </c>
      <c r="N14" s="55">
        <v>5.6292132468404041</v>
      </c>
      <c r="O14" s="55">
        <v>0.15779992361037107</v>
      </c>
      <c r="P14" s="55">
        <v>0.30045347758241497</v>
      </c>
      <c r="Q14" s="55">
        <v>2.246934317060636</v>
      </c>
      <c r="R14" s="55">
        <v>5.7551074937389791E-2</v>
      </c>
      <c r="S14" s="55">
        <v>0.14156350829725173</v>
      </c>
    </row>
    <row r="15" spans="1:19" x14ac:dyDescent="0.25">
      <c r="A15">
        <v>2270008005</v>
      </c>
      <c r="B15" s="100">
        <v>44.946137187359355</v>
      </c>
      <c r="C15" s="100">
        <v>15.271890374787469</v>
      </c>
      <c r="D15" s="100">
        <v>135.27954562829188</v>
      </c>
      <c r="E15" s="100">
        <v>11.626918886770826</v>
      </c>
      <c r="F15" s="100">
        <v>12.173875012153966</v>
      </c>
      <c r="G15" s="100">
        <v>22.481838041522742</v>
      </c>
      <c r="N15" s="55">
        <v>0.11685995668713432</v>
      </c>
      <c r="O15" s="55">
        <v>3.9706914974447421E-2</v>
      </c>
      <c r="P15" s="55">
        <v>0.35172681863355887</v>
      </c>
      <c r="Q15" s="55">
        <v>3.0229989105604146E-2</v>
      </c>
      <c r="R15" s="55">
        <v>3.1652075031600307E-2</v>
      </c>
      <c r="S15" s="55">
        <v>5.8452778907959128E-2</v>
      </c>
    </row>
    <row r="16" spans="1:19" x14ac:dyDescent="0.25">
      <c r="A16">
        <v>2275070000</v>
      </c>
      <c r="B16" s="100">
        <v>203.99100000000001</v>
      </c>
      <c r="C16" s="100">
        <v>15.127999999999998</v>
      </c>
      <c r="D16" s="100">
        <v>132.27399999999997</v>
      </c>
      <c r="E16" s="100">
        <v>229.60599999999999</v>
      </c>
      <c r="F16" s="100">
        <v>16.962</v>
      </c>
      <c r="G16" s="100">
        <v>207.56100000000001</v>
      </c>
      <c r="N16" s="55">
        <v>0.5303766000000002</v>
      </c>
      <c r="O16" s="55">
        <v>3.9332800000000001E-2</v>
      </c>
      <c r="P16" s="55">
        <v>0.3439123999999999</v>
      </c>
      <c r="Q16" s="55">
        <v>0.59697559999999994</v>
      </c>
      <c r="R16" s="55">
        <v>4.41012E-2</v>
      </c>
      <c r="S16" s="55">
        <v>0.53965859999999988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1"/>
  <sheetViews>
    <sheetView workbookViewId="0">
      <selection activeCell="E38" sqref="E38"/>
    </sheetView>
  </sheetViews>
  <sheetFormatPr defaultRowHeight="15" x14ac:dyDescent="0.25"/>
  <cols>
    <col min="1" max="1" width="13.140625" style="80" customWidth="1"/>
    <col min="2" max="2" width="16.7109375" style="80" bestFit="1" customWidth="1"/>
    <col min="3" max="3" width="16.5703125" style="80" bestFit="1" customWidth="1"/>
    <col min="4" max="4" width="16.7109375" style="80" bestFit="1" customWidth="1"/>
    <col min="5" max="5" width="16.5703125" style="80" bestFit="1" customWidth="1"/>
    <col min="6" max="6" width="19.7109375" style="80" bestFit="1" customWidth="1"/>
    <col min="7" max="7" width="19.5703125" style="80" bestFit="1" customWidth="1"/>
    <col min="8" max="8" width="19.7109375" style="80" bestFit="1" customWidth="1"/>
    <col min="9" max="9" width="19.5703125" style="80" bestFit="1" customWidth="1"/>
    <col min="10" max="10" width="17.7109375" style="80" bestFit="1" customWidth="1"/>
    <col min="11" max="11" width="17.85546875" style="80" bestFit="1" customWidth="1"/>
    <col min="12" max="16384" width="9.140625" style="80"/>
  </cols>
  <sheetData>
    <row r="3" spans="1:9" x14ac:dyDescent="0.25">
      <c r="A3" s="54" t="s">
        <v>201</v>
      </c>
      <c r="B3" s="80" t="s">
        <v>415</v>
      </c>
      <c r="C3" s="80" t="s">
        <v>414</v>
      </c>
      <c r="D3" s="80" t="s">
        <v>417</v>
      </c>
      <c r="E3" s="80" t="s">
        <v>416</v>
      </c>
      <c r="F3" s="80" t="s">
        <v>419</v>
      </c>
      <c r="G3" s="80" t="s">
        <v>418</v>
      </c>
      <c r="H3" s="80" t="s">
        <v>421</v>
      </c>
      <c r="I3" s="80" t="s">
        <v>420</v>
      </c>
    </row>
    <row r="4" spans="1:9" x14ac:dyDescent="0.25">
      <c r="A4" s="65" t="s">
        <v>54</v>
      </c>
      <c r="B4" s="2">
        <v>507.91823611474706</v>
      </c>
      <c r="C4" s="2">
        <v>22.507935166077846</v>
      </c>
      <c r="D4" s="2">
        <v>232.9760451814804</v>
      </c>
      <c r="E4" s="2">
        <v>8.6245351634355778</v>
      </c>
      <c r="F4" s="2">
        <v>1.3653716024584526</v>
      </c>
      <c r="G4" s="2">
        <v>6.0505202059324907E-2</v>
      </c>
      <c r="H4" s="2">
        <v>0.62627969134781569</v>
      </c>
      <c r="I4" s="2">
        <v>2.3184234310301439E-2</v>
      </c>
    </row>
    <row r="5" spans="1:9" x14ac:dyDescent="0.25">
      <c r="A5" s="65" t="s">
        <v>58</v>
      </c>
      <c r="B5" s="2">
        <v>21.200620000000001</v>
      </c>
      <c r="C5" s="2">
        <v>0.82428080000000004</v>
      </c>
      <c r="D5" s="2">
        <v>19.893632806314084</v>
      </c>
      <c r="E5" s="2">
        <v>0.92206183750926607</v>
      </c>
      <c r="F5" s="2">
        <v>5.6990913978471884E-2</v>
      </c>
      <c r="G5" s="2">
        <v>2.2158086021496536E-3</v>
      </c>
      <c r="H5" s="2">
        <v>5.3477507543833722E-2</v>
      </c>
      <c r="I5" s="2">
        <v>2.4786608535185433E-3</v>
      </c>
    </row>
    <row r="6" spans="1:9" x14ac:dyDescent="0.25">
      <c r="A6" s="65" t="s">
        <v>60</v>
      </c>
      <c r="B6" s="2">
        <v>78.389685751428573</v>
      </c>
      <c r="C6" s="2">
        <v>3.7242360843010744</v>
      </c>
      <c r="D6" s="2">
        <v>36.800590037402365</v>
      </c>
      <c r="E6" s="2">
        <v>1.4400656084922954</v>
      </c>
      <c r="F6" s="2">
        <v>0.21072496169730456</v>
      </c>
      <c r="G6" s="2">
        <v>1.001138732338599E-2</v>
      </c>
      <c r="H6" s="2">
        <v>9.8926317304805583E-2</v>
      </c>
      <c r="I6" s="2">
        <v>3.8711441088487113E-3</v>
      </c>
    </row>
    <row r="7" spans="1:9" x14ac:dyDescent="0.25">
      <c r="A7" s="65" t="s">
        <v>62</v>
      </c>
      <c r="B7" s="2">
        <v>673.51456632323766</v>
      </c>
      <c r="C7" s="2">
        <v>30.525786327181713</v>
      </c>
      <c r="D7" s="2">
        <v>305.0505541408105</v>
      </c>
      <c r="E7" s="2">
        <v>11.305776664152477</v>
      </c>
      <c r="F7" s="2">
        <v>1.8105230277499162</v>
      </c>
      <c r="G7" s="2">
        <v>8.2058565395617011E-2</v>
      </c>
      <c r="H7" s="2">
        <v>0.82002837134593753</v>
      </c>
      <c r="I7" s="2">
        <v>3.0391872753085931E-2</v>
      </c>
    </row>
    <row r="8" spans="1:9" x14ac:dyDescent="0.25">
      <c r="A8" s="65" t="s">
        <v>64</v>
      </c>
      <c r="B8" s="2">
        <v>203.55370737685715</v>
      </c>
      <c r="C8" s="2">
        <v>8.380388999774194</v>
      </c>
      <c r="D8" s="2">
        <v>89.393508270784565</v>
      </c>
      <c r="E8" s="2">
        <v>2.9199324722262499</v>
      </c>
      <c r="F8" s="2">
        <v>0.54718738542144063</v>
      </c>
      <c r="G8" s="2">
        <v>2.2527927418738845E-2</v>
      </c>
      <c r="H8" s="2">
        <v>0.24030512976007767</v>
      </c>
      <c r="I8" s="2">
        <v>7.8492808393147429E-3</v>
      </c>
    </row>
    <row r="9" spans="1:9" x14ac:dyDescent="0.25">
      <c r="A9" s="65" t="s">
        <v>66</v>
      </c>
      <c r="B9" s="2">
        <v>295.33327203711997</v>
      </c>
      <c r="C9" s="2">
        <v>15.128813196092469</v>
      </c>
      <c r="D9" s="2">
        <v>144.95994058731486</v>
      </c>
      <c r="E9" s="2">
        <v>6.4743324882445163</v>
      </c>
      <c r="F9" s="2">
        <v>0.79390664526075827</v>
      </c>
      <c r="G9" s="2">
        <v>4.0668852677651697E-2</v>
      </c>
      <c r="H9" s="2">
        <v>0.38967725964316402</v>
      </c>
      <c r="I9" s="2">
        <v>1.7404119592048205E-2</v>
      </c>
    </row>
    <row r="10" spans="1:9" x14ac:dyDescent="0.25">
      <c r="A10" s="65" t="s">
        <v>68</v>
      </c>
      <c r="B10" s="2">
        <v>83.408262685714291</v>
      </c>
      <c r="C10" s="2">
        <v>4.0284713526881717</v>
      </c>
      <c r="D10" s="2">
        <v>36.629925911606826</v>
      </c>
      <c r="E10" s="2">
        <v>1.4036179366452253</v>
      </c>
      <c r="F10" s="2">
        <v>0.22421575990774464</v>
      </c>
      <c r="G10" s="2">
        <v>1.0829224066361732E-2</v>
      </c>
      <c r="H10" s="2">
        <v>9.8467542773097341E-2</v>
      </c>
      <c r="I10" s="2">
        <v>3.7731664963566269E-3</v>
      </c>
    </row>
    <row r="11" spans="1:9" x14ac:dyDescent="0.25">
      <c r="A11" s="65" t="s">
        <v>70</v>
      </c>
      <c r="B11" s="2">
        <v>90.915047999999999</v>
      </c>
      <c r="C11" s="2">
        <v>3.7394416774193546</v>
      </c>
      <c r="D11" s="2">
        <v>39.926637544754399</v>
      </c>
      <c r="E11" s="2">
        <v>1.3029129294818147</v>
      </c>
      <c r="F11" s="2">
        <v>0.24439529032248311</v>
      </c>
      <c r="G11" s="2">
        <v>1.0052262573703931E-2</v>
      </c>
      <c r="H11" s="2">
        <v>0.10732967081918943</v>
      </c>
      <c r="I11" s="2">
        <v>3.5024541115088567E-3</v>
      </c>
    </row>
    <row r="12" spans="1:9" x14ac:dyDescent="0.25">
      <c r="A12" s="65" t="s">
        <v>72</v>
      </c>
      <c r="B12" s="2">
        <v>1280.1758368493226</v>
      </c>
      <c r="C12" s="2">
        <v>74.347808240456104</v>
      </c>
      <c r="D12" s="2">
        <v>683.61255125397543</v>
      </c>
      <c r="E12" s="2">
        <v>35.58343119223786</v>
      </c>
      <c r="F12" s="2">
        <v>3.4413328947548703</v>
      </c>
      <c r="G12" s="2">
        <v>0.19985969957103883</v>
      </c>
      <c r="H12" s="2">
        <v>1.8376681485314588</v>
      </c>
      <c r="I12" s="2">
        <v>9.5654384925332431E-2</v>
      </c>
    </row>
    <row r="13" spans="1:9" x14ac:dyDescent="0.25">
      <c r="A13" s="65" t="s">
        <v>74</v>
      </c>
      <c r="B13" s="2">
        <v>251.24270657142856</v>
      </c>
      <c r="C13" s="2">
        <v>11.247537473118276</v>
      </c>
      <c r="D13" s="2">
        <v>110.3368111408852</v>
      </c>
      <c r="E13" s="2">
        <v>3.9189171172393724</v>
      </c>
      <c r="F13" s="2">
        <v>0.67538361981539863</v>
      </c>
      <c r="G13" s="2">
        <v>3.0235315787940292E-2</v>
      </c>
      <c r="H13" s="2">
        <v>0.2966043310237666</v>
      </c>
      <c r="I13" s="2">
        <v>1.053472343343497E-2</v>
      </c>
    </row>
    <row r="14" spans="1:9" x14ac:dyDescent="0.25">
      <c r="A14" s="65" t="s">
        <v>78</v>
      </c>
      <c r="B14" s="2">
        <v>282.37316928571431</v>
      </c>
      <c r="C14" s="2">
        <v>13.469193115268816</v>
      </c>
      <c r="D14" s="2">
        <v>132.96150480815103</v>
      </c>
      <c r="E14" s="2">
        <v>5.2300908789889355</v>
      </c>
      <c r="F14" s="2">
        <v>0.75906765936989684</v>
      </c>
      <c r="G14" s="2">
        <v>3.6207508374364088E-2</v>
      </c>
      <c r="H14" s="2">
        <v>0.35742340002176876</v>
      </c>
      <c r="I14" s="2">
        <v>1.4059384083297979E-2</v>
      </c>
    </row>
    <row r="15" spans="1:9" x14ac:dyDescent="0.25">
      <c r="A15" s="65" t="s">
        <v>80</v>
      </c>
      <c r="B15" s="2">
        <v>47.509375285714285</v>
      </c>
      <c r="C15" s="2">
        <v>1.9292578252688168</v>
      </c>
      <c r="D15" s="2">
        <v>26.376953517067779</v>
      </c>
      <c r="E15" s="2">
        <v>1.0028894779809749</v>
      </c>
      <c r="F15" s="2">
        <v>0.12771337442391217</v>
      </c>
      <c r="G15" s="2">
        <v>5.1861769496452876E-3</v>
      </c>
      <c r="H15" s="2">
        <v>7.0905789024347451E-2</v>
      </c>
      <c r="I15" s="2">
        <v>2.6959394569370291E-3</v>
      </c>
    </row>
    <row r="16" spans="1:9" x14ac:dyDescent="0.25">
      <c r="A16" s="65" t="s">
        <v>82</v>
      </c>
      <c r="B16" s="2">
        <v>229.35473999999999</v>
      </c>
      <c r="C16" s="2">
        <v>11.077429462365588</v>
      </c>
      <c r="D16" s="2">
        <v>100.72439903624517</v>
      </c>
      <c r="E16" s="2">
        <v>3.8596473262552111</v>
      </c>
      <c r="F16" s="2">
        <v>0.61654499999975398</v>
      </c>
      <c r="G16" s="2">
        <v>2.9778036189142924E-2</v>
      </c>
      <c r="H16" s="2">
        <v>0.27076451353818543</v>
      </c>
      <c r="I16" s="2">
        <v>1.0375396038316319E-2</v>
      </c>
    </row>
    <row r="17" spans="1:9" x14ac:dyDescent="0.25">
      <c r="A17" s="65" t="s">
        <v>86</v>
      </c>
      <c r="B17" s="2">
        <v>22.992937714285716</v>
      </c>
      <c r="C17" s="2">
        <v>0.94572760215053753</v>
      </c>
      <c r="D17" s="2">
        <v>10.097675911774248</v>
      </c>
      <c r="E17" s="2">
        <v>0.32951462461640246</v>
      </c>
      <c r="F17" s="2">
        <v>6.1808972350205757E-2</v>
      </c>
      <c r="G17" s="2">
        <v>2.5422785004036563E-3</v>
      </c>
      <c r="H17" s="2">
        <v>2.7144290085403814E-2</v>
      </c>
      <c r="I17" s="2">
        <v>8.8579200165664243E-4</v>
      </c>
    </row>
    <row r="18" spans="1:9" x14ac:dyDescent="0.25">
      <c r="A18" s="65" t="s">
        <v>429</v>
      </c>
      <c r="B18" s="2"/>
      <c r="C18" s="2"/>
      <c r="D18" s="2"/>
      <c r="E18" s="2"/>
      <c r="F18" s="2">
        <v>10.935167107510608</v>
      </c>
      <c r="G18" s="2">
        <v>0.54267824548946897</v>
      </c>
      <c r="H18" s="2">
        <v>5.2950019627628535</v>
      </c>
      <c r="I18" s="2">
        <v>0.22666055300395843</v>
      </c>
    </row>
    <row r="19" spans="1:9" x14ac:dyDescent="0.25">
      <c r="A19" s="65" t="s">
        <v>195</v>
      </c>
      <c r="B19" s="2">
        <v>4067.8821639955709</v>
      </c>
      <c r="C19" s="2">
        <v>201.87630732216294</v>
      </c>
      <c r="D19" s="2">
        <v>1969.7407301485669</v>
      </c>
      <c r="E19" s="2">
        <v>84.317725717506178</v>
      </c>
      <c r="F19" s="2">
        <v>21.870334215021217</v>
      </c>
      <c r="G19" s="2">
        <v>1.0853564909789379</v>
      </c>
      <c r="H19" s="2">
        <v>10.590003925525705</v>
      </c>
      <c r="I19" s="2">
        <v>0.45332110600791686</v>
      </c>
    </row>
    <row r="20" spans="1:9" x14ac:dyDescent="0.25">
      <c r="A20"/>
      <c r="B20"/>
      <c r="C20"/>
      <c r="D20"/>
      <c r="E20"/>
      <c r="F20"/>
      <c r="G20"/>
      <c r="H20"/>
      <c r="I20"/>
    </row>
    <row r="21" spans="1:9" x14ac:dyDescent="0.25">
      <c r="A21"/>
      <c r="B21"/>
      <c r="C21"/>
      <c r="D21"/>
      <c r="E21"/>
      <c r="F21"/>
      <c r="G21"/>
      <c r="H21"/>
      <c r="I21"/>
    </row>
    <row r="22" spans="1:9" x14ac:dyDescent="0.25">
      <c r="A22"/>
      <c r="B22"/>
      <c r="C22"/>
      <c r="D22"/>
      <c r="E22"/>
      <c r="F22"/>
      <c r="G22"/>
      <c r="H22"/>
      <c r="I22"/>
    </row>
    <row r="23" spans="1:9" x14ac:dyDescent="0.25">
      <c r="A23"/>
      <c r="B23"/>
      <c r="C23"/>
      <c r="D23"/>
      <c r="E23"/>
      <c r="F23"/>
      <c r="G23"/>
      <c r="H23"/>
      <c r="I23"/>
    </row>
    <row r="24" spans="1:9" x14ac:dyDescent="0.25">
      <c r="A24"/>
      <c r="B24"/>
      <c r="C24"/>
      <c r="D24"/>
      <c r="E24"/>
      <c r="F24"/>
      <c r="G24"/>
      <c r="H24"/>
      <c r="I24"/>
    </row>
    <row r="25" spans="1:9" x14ac:dyDescent="0.25">
      <c r="A25"/>
      <c r="B25"/>
      <c r="C25"/>
      <c r="D25"/>
      <c r="E25"/>
      <c r="F25"/>
      <c r="G25"/>
      <c r="H25"/>
      <c r="I25"/>
    </row>
    <row r="26" spans="1:9" x14ac:dyDescent="0.25">
      <c r="A26"/>
      <c r="B26"/>
      <c r="C26"/>
      <c r="D26"/>
      <c r="E26"/>
      <c r="F26"/>
      <c r="G26"/>
      <c r="H26"/>
      <c r="I26"/>
    </row>
    <row r="27" spans="1:9" x14ac:dyDescent="0.25">
      <c r="A27"/>
      <c r="B27"/>
      <c r="C27"/>
      <c r="D27"/>
      <c r="E27"/>
      <c r="F27"/>
      <c r="G27"/>
      <c r="H27"/>
      <c r="I27"/>
    </row>
    <row r="28" spans="1:9" x14ac:dyDescent="0.25">
      <c r="A28"/>
      <c r="B28"/>
      <c r="C28"/>
      <c r="D28"/>
      <c r="E28"/>
      <c r="F28"/>
      <c r="G28"/>
      <c r="H28"/>
      <c r="I28"/>
    </row>
    <row r="29" spans="1:9" x14ac:dyDescent="0.25">
      <c r="A29"/>
      <c r="B29"/>
      <c r="C29"/>
      <c r="D29"/>
      <c r="E29"/>
      <c r="F29"/>
      <c r="G29"/>
      <c r="H29"/>
      <c r="I29"/>
    </row>
    <row r="30" spans="1:9" x14ac:dyDescent="0.25">
      <c r="A30"/>
      <c r="B30"/>
      <c r="C30"/>
      <c r="D30"/>
      <c r="E30"/>
      <c r="F30"/>
      <c r="G30"/>
      <c r="H30"/>
      <c r="I30"/>
    </row>
    <row r="31" spans="1:9" x14ac:dyDescent="0.25">
      <c r="A31"/>
      <c r="B31"/>
      <c r="C31"/>
      <c r="D31"/>
      <c r="E31"/>
      <c r="F31"/>
      <c r="G31"/>
      <c r="H31"/>
      <c r="I3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7"/>
  <sheetViews>
    <sheetView workbookViewId="0">
      <selection activeCell="A3" sqref="A3"/>
    </sheetView>
  </sheetViews>
  <sheetFormatPr defaultRowHeight="15" x14ac:dyDescent="0.25"/>
  <cols>
    <col min="1" max="1" width="13.140625" customWidth="1"/>
    <col min="2" max="2" width="16.7109375" bestFit="1" customWidth="1"/>
    <col min="3" max="3" width="16.5703125" bestFit="1" customWidth="1"/>
    <col min="4" max="4" width="16.7109375" bestFit="1" customWidth="1"/>
    <col min="5" max="5" width="16.5703125" bestFit="1" customWidth="1"/>
    <col min="6" max="6" width="19.7109375" bestFit="1" customWidth="1"/>
    <col min="7" max="7" width="19.5703125" bestFit="1" customWidth="1"/>
    <col min="8" max="8" width="19.7109375" bestFit="1" customWidth="1"/>
    <col min="9" max="9" width="19.5703125" bestFit="1" customWidth="1"/>
    <col min="10" max="10" width="17.7109375" bestFit="1" customWidth="1"/>
    <col min="11" max="11" width="17.85546875" bestFit="1" customWidth="1"/>
  </cols>
  <sheetData>
    <row r="3" spans="1:9" x14ac:dyDescent="0.25">
      <c r="A3" s="54" t="s">
        <v>201</v>
      </c>
      <c r="B3" s="80" t="s">
        <v>415</v>
      </c>
      <c r="C3" s="80" t="s">
        <v>414</v>
      </c>
      <c r="D3" s="80" t="s">
        <v>417</v>
      </c>
      <c r="E3" s="80" t="s">
        <v>416</v>
      </c>
      <c r="F3" s="80" t="s">
        <v>419</v>
      </c>
      <c r="G3" s="80" t="s">
        <v>418</v>
      </c>
      <c r="H3" s="80" t="s">
        <v>421</v>
      </c>
      <c r="I3" s="80" t="s">
        <v>420</v>
      </c>
    </row>
    <row r="4" spans="1:9" x14ac:dyDescent="0.25">
      <c r="A4" s="65" t="s">
        <v>28</v>
      </c>
      <c r="B4" s="2">
        <v>3155.4375662244861</v>
      </c>
      <c r="C4" s="2">
        <v>139.56567912549627</v>
      </c>
      <c r="D4" s="2">
        <v>1385.7553262441991</v>
      </c>
      <c r="E4" s="2">
        <v>48.628095724175388</v>
      </c>
      <c r="F4" s="2">
        <v>8.4823590489871687</v>
      </c>
      <c r="G4" s="2">
        <v>0.37517655678881884</v>
      </c>
      <c r="H4" s="2">
        <v>3.7251487264614145</v>
      </c>
      <c r="I4" s="2">
        <v>0.13072068743052684</v>
      </c>
    </row>
    <row r="5" spans="1:9" x14ac:dyDescent="0.25">
      <c r="A5" s="65" t="s">
        <v>30</v>
      </c>
      <c r="B5" s="2">
        <v>74.652304999999998</v>
      </c>
      <c r="C5" s="2">
        <v>2.9024835299999996</v>
      </c>
      <c r="D5" s="2">
        <v>70.050099658168719</v>
      </c>
      <c r="E5" s="2">
        <v>3.2467932008269278</v>
      </c>
      <c r="F5" s="2">
        <v>0.20067823924723174</v>
      </c>
      <c r="G5" s="2">
        <v>7.802375080642048E-3</v>
      </c>
      <c r="H5" s="2">
        <v>0.18830671951113109</v>
      </c>
      <c r="I5" s="2">
        <v>8.7279387118968602E-3</v>
      </c>
    </row>
    <row r="6" spans="1:9" x14ac:dyDescent="0.25">
      <c r="A6" s="65" t="s">
        <v>34</v>
      </c>
      <c r="B6" s="2">
        <v>837.79229277108425</v>
      </c>
      <c r="C6" s="2">
        <v>59.408144666666658</v>
      </c>
      <c r="D6" s="2">
        <v>513.93530424619928</v>
      </c>
      <c r="E6" s="2">
        <v>32.442836792503869</v>
      </c>
      <c r="F6" s="2">
        <v>2.2521298192762096</v>
      </c>
      <c r="G6" s="2">
        <v>0.15969931362000794</v>
      </c>
      <c r="H6" s="2">
        <v>1.3815465167903069</v>
      </c>
      <c r="I6" s="2">
        <v>8.7211926861534728E-2</v>
      </c>
    </row>
    <row r="7" spans="1:9" x14ac:dyDescent="0.25">
      <c r="A7" s="65" t="s">
        <v>195</v>
      </c>
      <c r="B7" s="2">
        <v>4067.8821639955704</v>
      </c>
      <c r="C7" s="2">
        <v>201.87630732216294</v>
      </c>
      <c r="D7" s="2">
        <v>1969.7407301485669</v>
      </c>
      <c r="E7" s="2">
        <v>84.317725717506192</v>
      </c>
      <c r="F7" s="2">
        <v>10.93516710751061</v>
      </c>
      <c r="G7" s="2">
        <v>0.54267824548946875</v>
      </c>
      <c r="H7" s="2">
        <v>5.2950019627628526</v>
      </c>
      <c r="I7" s="2">
        <v>0.22666055300395843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D52"/>
  <sheetViews>
    <sheetView workbookViewId="0">
      <selection activeCell="G40" sqref="G40"/>
    </sheetView>
  </sheetViews>
  <sheetFormatPr defaultRowHeight="15" x14ac:dyDescent="0.25"/>
  <cols>
    <col min="1" max="1" width="11.28515625" customWidth="1"/>
    <col min="2" max="2" width="13.140625" bestFit="1" customWidth="1"/>
    <col min="3" max="3" width="11" bestFit="1" customWidth="1"/>
    <col min="4" max="5" width="6.5703125" bestFit="1" customWidth="1"/>
    <col min="6" max="6" width="5.5703125" bestFit="1" customWidth="1"/>
    <col min="7" max="7" width="17.28515625" bestFit="1" customWidth="1"/>
    <col min="8" max="8" width="14.140625" bestFit="1" customWidth="1"/>
    <col min="9" max="9" width="8.5703125" bestFit="1" customWidth="1"/>
    <col min="10" max="10" width="7.140625" bestFit="1" customWidth="1"/>
    <col min="11" max="11" width="8.140625" bestFit="1" customWidth="1"/>
    <col min="12" max="12" width="8.42578125" bestFit="1" customWidth="1"/>
    <col min="13" max="13" width="8.5703125" bestFit="1" customWidth="1"/>
    <col min="14" max="14" width="10" bestFit="1" customWidth="1"/>
    <col min="15" max="15" width="9.85546875" bestFit="1" customWidth="1"/>
    <col min="16" max="16" width="8.5703125" bestFit="1" customWidth="1"/>
    <col min="17" max="17" width="7.140625" bestFit="1" customWidth="1"/>
    <col min="18" max="18" width="8.140625" bestFit="1" customWidth="1"/>
    <col min="19" max="19" width="8.42578125" bestFit="1" customWidth="1"/>
    <col min="20" max="20" width="8.5703125" bestFit="1" customWidth="1"/>
    <col min="21" max="21" width="10" bestFit="1" customWidth="1"/>
    <col min="22" max="22" width="9.85546875" bestFit="1" customWidth="1"/>
    <col min="23" max="24" width="9.140625" style="76"/>
  </cols>
  <sheetData>
    <row r="1" spans="1:30" x14ac:dyDescent="0.25">
      <c r="I1">
        <v>2014</v>
      </c>
      <c r="K1">
        <v>8</v>
      </c>
      <c r="L1">
        <v>12</v>
      </c>
      <c r="P1">
        <v>2030</v>
      </c>
      <c r="R1">
        <v>8</v>
      </c>
      <c r="S1">
        <v>12</v>
      </c>
      <c r="W1" s="76" t="s">
        <v>200</v>
      </c>
      <c r="Y1">
        <v>2014</v>
      </c>
      <c r="AB1">
        <v>2030</v>
      </c>
    </row>
    <row r="2" spans="1:30" x14ac:dyDescent="0.25">
      <c r="A2" s="3" t="s">
        <v>43</v>
      </c>
      <c r="B2" s="3" t="s">
        <v>44</v>
      </c>
      <c r="C2" s="3" t="s">
        <v>45</v>
      </c>
      <c r="D2" s="3" t="s">
        <v>46</v>
      </c>
      <c r="E2" s="3" t="s">
        <v>47</v>
      </c>
      <c r="F2" s="3" t="s">
        <v>51</v>
      </c>
      <c r="G2" s="51" t="s">
        <v>181</v>
      </c>
      <c r="H2" s="51" t="s">
        <v>182</v>
      </c>
      <c r="I2" s="52" t="s">
        <v>225</v>
      </c>
      <c r="J2" s="52" t="s">
        <v>185</v>
      </c>
      <c r="K2" s="53" t="s">
        <v>183</v>
      </c>
      <c r="L2" s="53" t="s">
        <v>184</v>
      </c>
      <c r="M2" s="3" t="s">
        <v>235</v>
      </c>
      <c r="N2" s="3" t="s">
        <v>232</v>
      </c>
      <c r="O2" s="3" t="s">
        <v>231</v>
      </c>
      <c r="P2" s="52" t="s">
        <v>226</v>
      </c>
      <c r="Q2" s="52" t="s">
        <v>185</v>
      </c>
      <c r="R2" s="53" t="s">
        <v>183</v>
      </c>
      <c r="S2" s="53" t="s">
        <v>184</v>
      </c>
      <c r="T2" s="3" t="s">
        <v>236</v>
      </c>
      <c r="U2" s="3" t="s">
        <v>234</v>
      </c>
      <c r="V2" s="3" t="s">
        <v>233</v>
      </c>
      <c r="W2" s="59" t="s">
        <v>199</v>
      </c>
      <c r="X2" s="60" t="s">
        <v>198</v>
      </c>
      <c r="Y2" s="61" t="s">
        <v>46</v>
      </c>
      <c r="Z2" s="61" t="s">
        <v>410</v>
      </c>
      <c r="AA2" s="61" t="s">
        <v>411</v>
      </c>
      <c r="AB2" s="62" t="s">
        <v>422</v>
      </c>
      <c r="AC2" s="62" t="s">
        <v>412</v>
      </c>
      <c r="AD2" s="62" t="s">
        <v>413</v>
      </c>
    </row>
    <row r="3" spans="1:30" x14ac:dyDescent="0.25">
      <c r="A3" s="4" t="s">
        <v>54</v>
      </c>
      <c r="B3" s="4" t="s">
        <v>55</v>
      </c>
      <c r="C3" s="4" t="s">
        <v>28</v>
      </c>
      <c r="D3" s="81">
        <v>81.807727263100006</v>
      </c>
      <c r="E3" s="81">
        <v>584.65155574000005</v>
      </c>
      <c r="F3" s="81">
        <v>28.282459754840001</v>
      </c>
      <c r="G3" t="str">
        <f t="shared" ref="G3:G22" si="0">A3&amp;"_"&amp;C3</f>
        <v>13015_2285002006</v>
      </c>
      <c r="H3" t="str">
        <f t="shared" ref="H3:H22" si="1">13&amp;"_"&amp;C3</f>
        <v>13_2285002006</v>
      </c>
      <c r="I3" s="55">
        <f>IF(ISNA(VLOOKUP($G3,'SEMAP Nonroad Growth Factors'!$A$3:$X$121,'SEMAP Nonroad Growth Factors'!W$1,FALSE)),VLOOKUP($H3,'SEMAP Nonroad Growth Factors'!$A$3:$X$121,'SEMAP Nonroad Growth Factors'!W$1,FALSE),VLOOKUP($G3,'SEMAP Nonroad Growth Factors'!$A$3:$X$121,'SEMAP Nonroad Growth Factors'!W$1,FALSE))</f>
        <v>1</v>
      </c>
      <c r="J3" s="55">
        <v>0</v>
      </c>
      <c r="K3" s="55">
        <f>VLOOKUP($H3,'SEMAP Locomotive Controls_2014'!$A$5:$L$9,K$1,FALSE)</f>
        <v>22.857142857142854</v>
      </c>
      <c r="L3" s="55">
        <f>VLOOKUP($H3,'SEMAP Locomotive Controls_2014'!$A$5:$L$9,L$1,FALSE)</f>
        <v>34.408602150537654</v>
      </c>
      <c r="M3" s="55">
        <f t="shared" ref="M3:M26" si="2">I3*$D3*(1-J3/100)</f>
        <v>81.807727263100006</v>
      </c>
      <c r="N3" s="55">
        <f>I3*$E3*(1-K3/100)</f>
        <v>451.01691442800006</v>
      </c>
      <c r="O3" s="55">
        <f t="shared" ref="O3:O26" si="3">I3*$F3*(1-L3/100)</f>
        <v>18.550860699411182</v>
      </c>
      <c r="P3" s="55">
        <f>IF(ISNA(VLOOKUP($G3,'SEMAP Nonroad Growth Factors'!$A$3:$X$121,'SEMAP Nonroad Growth Factors'!X$1,FALSE)),VLOOKUP($H3,'SEMAP Nonroad Growth Factors'!$A$3:$X$121,'SEMAP Nonroad Growth Factors'!X$1,FALSE),VLOOKUP($G3,'SEMAP Nonroad Growth Factors'!$A$3:$X$121,'SEMAP Nonroad Growth Factors'!X$1,FALSE))</f>
        <v>1.1186258827201434</v>
      </c>
      <c r="Q3" s="55">
        <v>0</v>
      </c>
      <c r="R3" s="55">
        <f>VLOOKUP($H3,'SEMAP Locomotive Controls_2030'!$A$5:$L$9,R$1,FALSE)</f>
        <v>69.714285714285708</v>
      </c>
      <c r="S3" s="55">
        <f>VLOOKUP($H3,'SEMAP Locomotive Controls_2030'!$A$5:$L$9,S$1,FALSE)</f>
        <v>79.569892473118273</v>
      </c>
      <c r="T3" s="55">
        <f t="shared" ref="T3:T26" si="4">$P3*$D3*(1-Q3/100)</f>
        <v>91.512241123013979</v>
      </c>
      <c r="U3" s="55">
        <f t="shared" ref="U3:U26" si="5">P3*$E3*(1-R3/100)</f>
        <v>198.07049839450417</v>
      </c>
      <c r="V3" s="55">
        <f t="shared" ref="V3:V26" si="6">$P3*$F3*(1-S3/100)</f>
        <v>6.4635735340466862</v>
      </c>
      <c r="W3" s="76" t="str">
        <f>VLOOKUP($G3,OSDFactor!$I$2:$Q$156,7,FALSE)</f>
        <v>"7"</v>
      </c>
      <c r="X3" s="76">
        <f>VLOOKUP($G3,OSDFactor!$I$2:$Q$156,9,FALSE)</f>
        <v>2.68817204300968E-3</v>
      </c>
      <c r="Y3" s="63">
        <f t="shared" ref="Y3:Y26" si="7">M3*$X3</f>
        <v>0.21991324533082623</v>
      </c>
      <c r="Z3" s="63">
        <f t="shared" ref="Z3:Z26" si="8">O3*$X3</f>
        <v>4.9867905105924135E-2</v>
      </c>
      <c r="AA3" s="63">
        <f t="shared" ref="AA3:AA26" si="9">N3*$X3</f>
        <v>1.212411060289839</v>
      </c>
      <c r="AB3" s="63">
        <f t="shared" ref="AB3:AB26" si="10">T3*$X3</f>
        <v>0.24600064818004694</v>
      </c>
      <c r="AC3" s="63">
        <f t="shared" ref="AC3:AC26" si="11">V3*$X3</f>
        <v>1.7375197672161578E-2</v>
      </c>
      <c r="AD3" s="63">
        <f t="shared" ref="AD3:AD26" si="12">U3*$X3</f>
        <v>0.53244757632909978</v>
      </c>
    </row>
    <row r="4" spans="1:30" x14ac:dyDescent="0.25">
      <c r="A4" s="4" t="s">
        <v>58</v>
      </c>
      <c r="B4" s="4" t="s">
        <v>59</v>
      </c>
      <c r="C4" s="4" t="s">
        <v>30</v>
      </c>
      <c r="D4" s="81">
        <v>2.0874459999999999</v>
      </c>
      <c r="E4" s="81">
        <v>21.200620000000001</v>
      </c>
      <c r="F4" s="81">
        <v>0.82428080000000004</v>
      </c>
      <c r="G4" t="str">
        <f t="shared" si="0"/>
        <v>13057_2285002007</v>
      </c>
      <c r="H4" t="str">
        <f t="shared" si="1"/>
        <v>13_2285002007</v>
      </c>
      <c r="I4" s="55">
        <f>IF(ISNA(VLOOKUP($G4,'SEMAP Nonroad Growth Factors'!$A$3:$X$121,'SEMAP Nonroad Growth Factors'!W$1,FALSE)),VLOOKUP($H4,'SEMAP Nonroad Growth Factors'!$A$3:$X$121,'SEMAP Nonroad Growth Factors'!W$1,FALSE),VLOOKUP($G4,'SEMAP Nonroad Growth Factors'!$A$3:$X$121,'SEMAP Nonroad Growth Factors'!W$1,FALSE))</f>
        <v>1</v>
      </c>
      <c r="J4" s="55">
        <v>0</v>
      </c>
      <c r="K4" s="55">
        <f>VLOOKUP($H4,'SEMAP Locomotive Controls_2014'!$A$5:$L$9,K$1,FALSE)</f>
        <v>0</v>
      </c>
      <c r="L4" s="55">
        <f>VLOOKUP($H4,'SEMAP Locomotive Controls_2014'!$A$5:$L$9,L$1,FALSE)</f>
        <v>0</v>
      </c>
      <c r="M4" s="55">
        <f t="shared" si="2"/>
        <v>2.0874459999999999</v>
      </c>
      <c r="N4" s="55">
        <f t="shared" ref="N4:N26" si="13">I4*$E4*(1-K4/100)</f>
        <v>21.200620000000001</v>
      </c>
      <c r="O4" s="55">
        <f t="shared" si="3"/>
        <v>0.82428080000000004</v>
      </c>
      <c r="P4" s="55">
        <f>IF(ISNA(VLOOKUP($G4,'SEMAP Nonroad Growth Factors'!$A$3:$X$121,'SEMAP Nonroad Growth Factors'!X$1,FALSE)),VLOOKUP($H4,'SEMAP Nonroad Growth Factors'!$A$3:$X$121,'SEMAP Nonroad Growth Factors'!X$1,FALSE),VLOOKUP($G4,'SEMAP Nonroad Growth Factors'!$A$3:$X$121,'SEMAP Nonroad Growth Factors'!X$1,FALSE))</f>
        <v>1.1186258827201434</v>
      </c>
      <c r="Q4" s="55">
        <v>0</v>
      </c>
      <c r="R4" s="55">
        <f>VLOOKUP($H4,'SEMAP Locomotive Controls_2030'!$A$5:$L$9,R$1,FALSE)</f>
        <v>16.115702479338847</v>
      </c>
      <c r="S4" s="55">
        <f>VLOOKUP($H4,'SEMAP Locomotive Controls_2030'!$A$5:$L$9,S$1,FALSE)</f>
        <v>0</v>
      </c>
      <c r="T4" s="55">
        <f t="shared" si="4"/>
        <v>2.3350711243806326</v>
      </c>
      <c r="U4" s="55">
        <f t="shared" si="5"/>
        <v>19.893632806314084</v>
      </c>
      <c r="V4" s="55">
        <f t="shared" si="6"/>
        <v>0.92206183750926607</v>
      </c>
      <c r="W4" s="76" t="str">
        <f>VLOOKUP($G4,OSDFactor!$I$2:$Q$156,7,FALSE)</f>
        <v>"7"</v>
      </c>
      <c r="X4" s="76">
        <f>VLOOKUP($G4,OSDFactor!$I$2:$Q$156,9,FALSE)</f>
        <v>2.68817204300968E-3</v>
      </c>
      <c r="Y4" s="63">
        <f t="shared" si="7"/>
        <v>5.6114139784923843E-3</v>
      </c>
      <c r="Z4" s="63">
        <f t="shared" si="8"/>
        <v>2.2158086021496536E-3</v>
      </c>
      <c r="AA4" s="63">
        <f t="shared" si="9"/>
        <v>5.6990913978471884E-2</v>
      </c>
      <c r="AB4" s="63">
        <f t="shared" si="10"/>
        <v>6.2770729149991952E-3</v>
      </c>
      <c r="AC4" s="63">
        <f t="shared" si="11"/>
        <v>2.4786608535185433E-3</v>
      </c>
      <c r="AD4" s="63">
        <f t="shared" si="12"/>
        <v>5.3477507543833722E-2</v>
      </c>
    </row>
    <row r="5" spans="1:30" x14ac:dyDescent="0.25">
      <c r="A5" s="4" t="s">
        <v>60</v>
      </c>
      <c r="B5" s="4" t="s">
        <v>61</v>
      </c>
      <c r="C5" s="4" t="s">
        <v>28</v>
      </c>
      <c r="D5" s="81">
        <v>15.328281640000002</v>
      </c>
      <c r="E5" s="81">
        <v>95.449751899999995</v>
      </c>
      <c r="F5" s="81">
        <v>5.3959569399999996</v>
      </c>
      <c r="G5" t="str">
        <f t="shared" si="0"/>
        <v>13063_2285002006</v>
      </c>
      <c r="H5" t="str">
        <f t="shared" si="1"/>
        <v>13_2285002006</v>
      </c>
      <c r="I5" s="55">
        <f>IF(ISNA(VLOOKUP($G5,'SEMAP Nonroad Growth Factors'!$A$3:$X$121,'SEMAP Nonroad Growth Factors'!W$1,FALSE)),VLOOKUP($H5,'SEMAP Nonroad Growth Factors'!$A$3:$X$121,'SEMAP Nonroad Growth Factors'!W$1,FALSE),VLOOKUP($G5,'SEMAP Nonroad Growth Factors'!$A$3:$X$121,'SEMAP Nonroad Growth Factors'!W$1,FALSE))</f>
        <v>1</v>
      </c>
      <c r="J5" s="55">
        <v>0</v>
      </c>
      <c r="K5" s="55">
        <f>VLOOKUP($H5,'SEMAP Locomotive Controls_2014'!$A$5:$L$9,K$1,FALSE)</f>
        <v>22.857142857142854</v>
      </c>
      <c r="L5" s="55">
        <f>VLOOKUP($H5,'SEMAP Locomotive Controls_2014'!$A$5:$L$9,L$1,FALSE)</f>
        <v>34.408602150537654</v>
      </c>
      <c r="M5" s="55">
        <f t="shared" si="2"/>
        <v>15.328281640000002</v>
      </c>
      <c r="N5" s="55">
        <f t="shared" si="13"/>
        <v>73.632665751428576</v>
      </c>
      <c r="O5" s="55">
        <f t="shared" si="3"/>
        <v>3.5392835843010744</v>
      </c>
      <c r="P5" s="55">
        <f>IF(ISNA(VLOOKUP($G5,'SEMAP Nonroad Growth Factors'!$A$3:$X$121,'SEMAP Nonroad Growth Factors'!X$1,FALSE)),VLOOKUP($H5,'SEMAP Nonroad Growth Factors'!$A$3:$X$121,'SEMAP Nonroad Growth Factors'!X$1,FALSE),VLOOKUP($G5,'SEMAP Nonroad Growth Factors'!$A$3:$X$121,'SEMAP Nonroad Growth Factors'!X$1,FALSE))</f>
        <v>1.1186258827201434</v>
      </c>
      <c r="Q5" s="55">
        <v>0</v>
      </c>
      <c r="R5" s="55">
        <f>VLOOKUP($H5,'SEMAP Locomotive Controls_2030'!$A$5:$L$9,R$1,FALSE)</f>
        <v>69.714285714285708</v>
      </c>
      <c r="S5" s="55">
        <f>VLOOKUP($H5,'SEMAP Locomotive Controls_2030'!$A$5:$L$9,S$1,FALSE)</f>
        <v>79.569892473118273</v>
      </c>
      <c r="T5" s="55">
        <f t="shared" si="4"/>
        <v>17.146612580127968</v>
      </c>
      <c r="U5" s="55">
        <f t="shared" si="5"/>
        <v>32.336833358008448</v>
      </c>
      <c r="V5" s="55">
        <f t="shared" si="6"/>
        <v>1.233172954918498</v>
      </c>
      <c r="W5" s="76" t="str">
        <f>VLOOKUP($G5,OSDFactor!$I$2:$Q$156,7,FALSE)</f>
        <v>"7"</v>
      </c>
      <c r="X5" s="76">
        <f>VLOOKUP($G5,OSDFactor!$I$2:$Q$156,9,FALSE)</f>
        <v>2.68817204300968E-3</v>
      </c>
      <c r="Y5" s="63">
        <f t="shared" si="7"/>
        <v>4.1205058172026576E-2</v>
      </c>
      <c r="Z5" s="63">
        <f t="shared" si="8"/>
        <v>9.5142031836012424E-3</v>
      </c>
      <c r="AA5" s="63">
        <f t="shared" si="9"/>
        <v>0.19793727352526666</v>
      </c>
      <c r="AB5" s="63">
        <f t="shared" si="10"/>
        <v>4.6093044570218081E-2</v>
      </c>
      <c r="AC5" s="63">
        <f t="shared" si="11"/>
        <v>3.3149810616075427E-3</v>
      </c>
      <c r="AD5" s="63">
        <f t="shared" si="12"/>
        <v>8.6926971392461139E-2</v>
      </c>
    </row>
    <row r="6" spans="1:30" x14ac:dyDescent="0.25">
      <c r="A6" s="4" t="s">
        <v>60</v>
      </c>
      <c r="B6" s="4" t="s">
        <v>61</v>
      </c>
      <c r="C6" s="4" t="s">
        <v>30</v>
      </c>
      <c r="D6" s="81">
        <v>0.46838400000000002</v>
      </c>
      <c r="E6" s="81">
        <v>4.7570199999999998</v>
      </c>
      <c r="F6" s="81">
        <v>0.18495249999999999</v>
      </c>
      <c r="G6" t="str">
        <f t="shared" si="0"/>
        <v>13063_2285002007</v>
      </c>
      <c r="H6" t="str">
        <f t="shared" si="1"/>
        <v>13_2285002007</v>
      </c>
      <c r="I6" s="55">
        <f>IF(ISNA(VLOOKUP($G6,'SEMAP Nonroad Growth Factors'!$A$3:$X$121,'SEMAP Nonroad Growth Factors'!W$1,FALSE)),VLOOKUP($H6,'SEMAP Nonroad Growth Factors'!$A$3:$X$121,'SEMAP Nonroad Growth Factors'!W$1,FALSE),VLOOKUP($G6,'SEMAP Nonroad Growth Factors'!$A$3:$X$121,'SEMAP Nonroad Growth Factors'!W$1,FALSE))</f>
        <v>1</v>
      </c>
      <c r="J6" s="55">
        <v>0</v>
      </c>
      <c r="K6" s="55">
        <f>VLOOKUP($H6,'SEMAP Locomotive Controls_2014'!$A$5:$L$9,K$1,FALSE)</f>
        <v>0</v>
      </c>
      <c r="L6" s="55">
        <f>VLOOKUP($H6,'SEMAP Locomotive Controls_2014'!$A$5:$L$9,L$1,FALSE)</f>
        <v>0</v>
      </c>
      <c r="M6" s="55">
        <f t="shared" si="2"/>
        <v>0.46838400000000002</v>
      </c>
      <c r="N6" s="55">
        <f t="shared" si="13"/>
        <v>4.7570199999999998</v>
      </c>
      <c r="O6" s="55">
        <f t="shared" si="3"/>
        <v>0.18495249999999999</v>
      </c>
      <c r="P6" s="55">
        <f>IF(ISNA(VLOOKUP($G6,'SEMAP Nonroad Growth Factors'!$A$3:$X$121,'SEMAP Nonroad Growth Factors'!X$1,FALSE)),VLOOKUP($H6,'SEMAP Nonroad Growth Factors'!$A$3:$X$121,'SEMAP Nonroad Growth Factors'!X$1,FALSE),VLOOKUP($G6,'SEMAP Nonroad Growth Factors'!$A$3:$X$121,'SEMAP Nonroad Growth Factors'!X$1,FALSE))</f>
        <v>1.1186258827201434</v>
      </c>
      <c r="Q6" s="55">
        <v>0</v>
      </c>
      <c r="R6" s="55">
        <f>VLOOKUP($H6,'SEMAP Locomotive Controls_2030'!$A$5:$L$9,R$1,FALSE)</f>
        <v>16.115702479338847</v>
      </c>
      <c r="S6" s="55">
        <f>VLOOKUP($H6,'SEMAP Locomotive Controls_2030'!$A$5:$L$9,S$1,FALSE)</f>
        <v>0</v>
      </c>
      <c r="T6" s="55">
        <f t="shared" si="4"/>
        <v>0.52394646545199164</v>
      </c>
      <c r="U6" s="55">
        <f t="shared" si="5"/>
        <v>4.4637566793939145</v>
      </c>
      <c r="V6" s="55">
        <f t="shared" si="6"/>
        <v>0.20689265357379732</v>
      </c>
      <c r="W6" s="76" t="str">
        <f>VLOOKUP($G6,OSDFactor!$I$2:$Q$156,7,FALSE)</f>
        <v>"7"</v>
      </c>
      <c r="X6" s="76">
        <f>VLOOKUP($G6,OSDFactor!$I$2:$Q$156,9,FALSE)</f>
        <v>2.68817204300968E-3</v>
      </c>
      <c r="Y6" s="63">
        <f t="shared" si="7"/>
        <v>1.259096774193046E-3</v>
      </c>
      <c r="Z6" s="63">
        <f t="shared" si="8"/>
        <v>4.9718413978474781E-4</v>
      </c>
      <c r="AA6" s="63">
        <f t="shared" si="9"/>
        <v>1.2787688172037907E-2</v>
      </c>
      <c r="AB6" s="63">
        <f t="shared" si="10"/>
        <v>1.4084582404617811E-3</v>
      </c>
      <c r="AC6" s="63">
        <f t="shared" si="11"/>
        <v>5.5616304724116869E-4</v>
      </c>
      <c r="AD6" s="63">
        <f t="shared" si="12"/>
        <v>1.1999345912344445E-2</v>
      </c>
    </row>
    <row r="7" spans="1:30" x14ac:dyDescent="0.25">
      <c r="A7" s="4" t="s">
        <v>62</v>
      </c>
      <c r="B7" s="4" t="s">
        <v>63</v>
      </c>
      <c r="C7" s="4" t="s">
        <v>28</v>
      </c>
      <c r="D7" s="81">
        <v>121.87657615079999</v>
      </c>
      <c r="E7" s="81">
        <v>819.81319959199993</v>
      </c>
      <c r="F7" s="81">
        <v>42.486157393899994</v>
      </c>
      <c r="G7" t="str">
        <f t="shared" si="0"/>
        <v>13067_2285002006</v>
      </c>
      <c r="H7" t="str">
        <f t="shared" si="1"/>
        <v>13_2285002006</v>
      </c>
      <c r="I7" s="55">
        <f>IF(ISNA(VLOOKUP($G7,'SEMAP Nonroad Growth Factors'!$A$3:$X$121,'SEMAP Nonroad Growth Factors'!W$1,FALSE)),VLOOKUP($H7,'SEMAP Nonroad Growth Factors'!$A$3:$X$121,'SEMAP Nonroad Growth Factors'!W$1,FALSE),VLOOKUP($G7,'SEMAP Nonroad Growth Factors'!$A$3:$X$121,'SEMAP Nonroad Growth Factors'!W$1,FALSE))</f>
        <v>1</v>
      </c>
      <c r="J7" s="55">
        <v>0</v>
      </c>
      <c r="K7" s="55">
        <f>VLOOKUP($H7,'SEMAP Locomotive Controls_2014'!$A$5:$L$9,K$1,FALSE)</f>
        <v>22.857142857142854</v>
      </c>
      <c r="L7" s="55">
        <f>VLOOKUP($H7,'SEMAP Locomotive Controls_2014'!$A$5:$L$9,L$1,FALSE)</f>
        <v>34.408602150537654</v>
      </c>
      <c r="M7" s="55">
        <f t="shared" si="2"/>
        <v>121.87657615079999</v>
      </c>
      <c r="N7" s="55">
        <f>I7*$E7*(1-K7/100)</f>
        <v>632.42732539954284</v>
      </c>
      <c r="O7" s="55">
        <f>I7*$F7*(1-L7/100)</f>
        <v>27.86726452718171</v>
      </c>
      <c r="P7" s="55">
        <f>IF(ISNA(VLOOKUP($G7,'SEMAP Nonroad Growth Factors'!$A$3:$X$121,'SEMAP Nonroad Growth Factors'!X$1,FALSE)),VLOOKUP($H7,'SEMAP Nonroad Growth Factors'!$A$3:$X$121,'SEMAP Nonroad Growth Factors'!X$1,FALSE),VLOOKUP($G7,'SEMAP Nonroad Growth Factors'!$A$3:$X$121,'SEMAP Nonroad Growth Factors'!X$1,FALSE))</f>
        <v>1.1186258827201434</v>
      </c>
      <c r="Q7" s="55">
        <v>0</v>
      </c>
      <c r="R7" s="55">
        <f>VLOOKUP($H7,'SEMAP Locomotive Controls_2030'!$A$5:$L$9,R$1,FALSE)</f>
        <v>69.714285714285708</v>
      </c>
      <c r="S7" s="55">
        <f>VLOOKUP($H7,'SEMAP Locomotive Controls_2030'!$A$5:$L$9,S$1,FALSE)</f>
        <v>79.569892473118273</v>
      </c>
      <c r="T7" s="55">
        <f t="shared" si="4"/>
        <v>136.33429257959742</v>
      </c>
      <c r="U7" s="55">
        <f t="shared" si="5"/>
        <v>277.73946282936566</v>
      </c>
      <c r="V7" s="55">
        <f t="shared" si="6"/>
        <v>9.7096364628454666</v>
      </c>
      <c r="W7" s="76" t="str">
        <f>VLOOKUP($G7,OSDFactor!$I$2:$Q$156,7,FALSE)</f>
        <v>"7"</v>
      </c>
      <c r="X7" s="76">
        <f>VLOOKUP($G7,OSDFactor!$I$2:$Q$156,9,FALSE)</f>
        <v>2.68817204300968E-3</v>
      </c>
      <c r="Y7" s="63">
        <f t="shared" si="7"/>
        <v>0.32762520470632084</v>
      </c>
      <c r="Z7" s="63">
        <f t="shared" si="8"/>
        <v>7.4912001417125243E-2</v>
      </c>
      <c r="AA7" s="63">
        <f t="shared" si="9"/>
        <v>1.7000734553744368</v>
      </c>
      <c r="AB7" s="63">
        <f t="shared" si="10"/>
        <v>0.36649003381597584</v>
      </c>
      <c r="AC7" s="63">
        <f t="shared" si="11"/>
        <v>2.6101173287208582E-2</v>
      </c>
      <c r="AD7" s="63">
        <f t="shared" si="12"/>
        <v>0.74661145921842698</v>
      </c>
    </row>
    <row r="8" spans="1:30" x14ac:dyDescent="0.25">
      <c r="A8" s="4" t="s">
        <v>62</v>
      </c>
      <c r="B8" s="4" t="s">
        <v>63</v>
      </c>
      <c r="C8" s="4" t="s">
        <v>30</v>
      </c>
      <c r="D8" s="81">
        <v>0.63836599999999999</v>
      </c>
      <c r="E8" s="81">
        <v>6.4834100000000001</v>
      </c>
      <c r="F8" s="81">
        <v>0.25207499999999999</v>
      </c>
      <c r="G8" t="str">
        <f t="shared" si="0"/>
        <v>13067_2285002007</v>
      </c>
      <c r="H8" t="str">
        <f t="shared" si="1"/>
        <v>13_2285002007</v>
      </c>
      <c r="I8" s="55">
        <f>IF(ISNA(VLOOKUP($G8,'SEMAP Nonroad Growth Factors'!$A$3:$X$121,'SEMAP Nonroad Growth Factors'!W$1,FALSE)),VLOOKUP($H8,'SEMAP Nonroad Growth Factors'!$A$3:$X$121,'SEMAP Nonroad Growth Factors'!W$1,FALSE),VLOOKUP($G8,'SEMAP Nonroad Growth Factors'!$A$3:$X$121,'SEMAP Nonroad Growth Factors'!W$1,FALSE))</f>
        <v>1</v>
      </c>
      <c r="J8" s="55">
        <v>0</v>
      </c>
      <c r="K8" s="55">
        <f>VLOOKUP($H8,'SEMAP Locomotive Controls_2014'!$A$5:$L$9,K$1,FALSE)</f>
        <v>0</v>
      </c>
      <c r="L8" s="55">
        <f>VLOOKUP($H8,'SEMAP Locomotive Controls_2014'!$A$5:$L$9,L$1,FALSE)</f>
        <v>0</v>
      </c>
      <c r="M8" s="55">
        <f t="shared" si="2"/>
        <v>0.63836599999999999</v>
      </c>
      <c r="N8" s="55">
        <f t="shared" si="13"/>
        <v>6.4834100000000001</v>
      </c>
      <c r="O8" s="55">
        <f t="shared" si="3"/>
        <v>0.25207499999999999</v>
      </c>
      <c r="P8" s="55">
        <f>IF(ISNA(VLOOKUP($G8,'SEMAP Nonroad Growth Factors'!$A$3:$X$121,'SEMAP Nonroad Growth Factors'!X$1,FALSE)),VLOOKUP($H8,'SEMAP Nonroad Growth Factors'!$A$3:$X$121,'SEMAP Nonroad Growth Factors'!X$1,FALSE),VLOOKUP($G8,'SEMAP Nonroad Growth Factors'!$A$3:$X$121,'SEMAP Nonroad Growth Factors'!X$1,FALSE))</f>
        <v>1.1186258827201434</v>
      </c>
      <c r="Q8" s="55">
        <v>0</v>
      </c>
      <c r="R8" s="55">
        <f>VLOOKUP($H8,'SEMAP Locomotive Controls_2030'!$A$5:$L$9,R$1,FALSE)</f>
        <v>16.115702479338847</v>
      </c>
      <c r="S8" s="55">
        <f>VLOOKUP($H8,'SEMAP Locomotive Controls_2030'!$A$5:$L$9,S$1,FALSE)</f>
        <v>0</v>
      </c>
      <c r="T8" s="55">
        <f t="shared" si="4"/>
        <v>0.71409273024852704</v>
      </c>
      <c r="U8" s="55">
        <f t="shared" si="5"/>
        <v>6.0837172626453757</v>
      </c>
      <c r="V8" s="55">
        <f t="shared" si="6"/>
        <v>0.28197761938668015</v>
      </c>
      <c r="W8" s="76" t="str">
        <f>VLOOKUP($G8,OSDFactor!$I$2:$Q$156,7,FALSE)</f>
        <v>"7"</v>
      </c>
      <c r="X8" s="76">
        <f>VLOOKUP($G8,OSDFactor!$I$2:$Q$156,9,FALSE)</f>
        <v>2.68817204300968E-3</v>
      </c>
      <c r="Y8" s="63">
        <f t="shared" si="7"/>
        <v>1.7160376344079174E-3</v>
      </c>
      <c r="Z8" s="63">
        <f t="shared" si="8"/>
        <v>6.776209677416651E-4</v>
      </c>
      <c r="AA8" s="63">
        <f t="shared" si="9"/>
        <v>1.7428521505369391E-2</v>
      </c>
      <c r="AB8" s="63">
        <f t="shared" si="10"/>
        <v>1.9196041135705433E-3</v>
      </c>
      <c r="AC8" s="63">
        <f t="shared" si="11"/>
        <v>7.5800435318969792E-4</v>
      </c>
      <c r="AD8" s="63">
        <f t="shared" si="12"/>
        <v>1.6354078663018676E-2</v>
      </c>
    </row>
    <row r="9" spans="1:30" x14ac:dyDescent="0.25">
      <c r="A9" s="4" t="s">
        <v>64</v>
      </c>
      <c r="B9" s="4" t="s">
        <v>65</v>
      </c>
      <c r="C9" s="4" t="s">
        <v>28</v>
      </c>
      <c r="D9" s="81">
        <v>36.952461531999994</v>
      </c>
      <c r="E9" s="81">
        <v>263.86591697</v>
      </c>
      <c r="F9" s="81">
        <v>12.776658639000003</v>
      </c>
      <c r="G9" t="str">
        <f t="shared" si="0"/>
        <v>13077_2285002006</v>
      </c>
      <c r="H9" t="str">
        <f t="shared" si="1"/>
        <v>13_2285002006</v>
      </c>
      <c r="I9" s="55">
        <f>IF(ISNA(VLOOKUP($G9,'SEMAP Nonroad Growth Factors'!$A$3:$X$121,'SEMAP Nonroad Growth Factors'!W$1,FALSE)),VLOOKUP($H9,'SEMAP Nonroad Growth Factors'!$A$3:$X$121,'SEMAP Nonroad Growth Factors'!W$1,FALSE),VLOOKUP($G9,'SEMAP Nonroad Growth Factors'!$A$3:$X$121,'SEMAP Nonroad Growth Factors'!W$1,FALSE))</f>
        <v>1</v>
      </c>
      <c r="J9" s="55">
        <v>0</v>
      </c>
      <c r="K9" s="55">
        <f>VLOOKUP($H9,'SEMAP Locomotive Controls_2014'!$A$5:$L$9,K$1,FALSE)</f>
        <v>22.857142857142854</v>
      </c>
      <c r="L9" s="55">
        <f>VLOOKUP($H9,'SEMAP Locomotive Controls_2014'!$A$5:$L$9,L$1,FALSE)</f>
        <v>34.408602150537654</v>
      </c>
      <c r="M9" s="55">
        <f t="shared" si="2"/>
        <v>36.952461531999994</v>
      </c>
      <c r="N9" s="55">
        <f t="shared" si="13"/>
        <v>203.55370737685715</v>
      </c>
      <c r="O9" s="55">
        <f t="shared" si="3"/>
        <v>8.380388999774194</v>
      </c>
      <c r="P9" s="55">
        <f>IF(ISNA(VLOOKUP($G9,'SEMAP Nonroad Growth Factors'!$A$3:$X$121,'SEMAP Nonroad Growth Factors'!X$1,FALSE)),VLOOKUP($H9,'SEMAP Nonroad Growth Factors'!$A$3:$X$121,'SEMAP Nonroad Growth Factors'!X$1,FALSE),VLOOKUP($G9,'SEMAP Nonroad Growth Factors'!$A$3:$X$121,'SEMAP Nonroad Growth Factors'!X$1,FALSE))</f>
        <v>1.1186258827201434</v>
      </c>
      <c r="Q9" s="55">
        <v>0</v>
      </c>
      <c r="R9" s="55">
        <f>VLOOKUP($H9,'SEMAP Locomotive Controls_2030'!$A$5:$L$9,R$1,FALSE)</f>
        <v>69.714285714285708</v>
      </c>
      <c r="S9" s="55">
        <f>VLOOKUP($H9,'SEMAP Locomotive Controls_2030'!$A$5:$L$9,S$1,FALSE)</f>
        <v>79.569892473118273</v>
      </c>
      <c r="T9" s="55">
        <f t="shared" si="4"/>
        <v>41.335979899915635</v>
      </c>
      <c r="U9" s="55">
        <f t="shared" si="5"/>
        <v>89.393508270784565</v>
      </c>
      <c r="V9" s="55">
        <f t="shared" si="6"/>
        <v>2.9199324722262499</v>
      </c>
      <c r="W9" s="76" t="str">
        <f>VLOOKUP($G9,OSDFactor!$I$2:$Q$156,7,FALSE)</f>
        <v>"7"</v>
      </c>
      <c r="X9" s="76">
        <f>VLOOKUP($G9,OSDFactor!$I$2:$Q$156,9,FALSE)</f>
        <v>2.68817204300968E-3</v>
      </c>
      <c r="Y9" s="63">
        <f t="shared" si="7"/>
        <v>9.9334574010713036E-2</v>
      </c>
      <c r="Z9" s="63">
        <f t="shared" si="8"/>
        <v>2.2527927418738845E-2</v>
      </c>
      <c r="AA9" s="63">
        <f t="shared" si="9"/>
        <v>0.54718738542144063</v>
      </c>
      <c r="AB9" s="63">
        <f t="shared" si="10"/>
        <v>0.11111822553736328</v>
      </c>
      <c r="AC9" s="63">
        <f t="shared" si="11"/>
        <v>7.8492808393147429E-3</v>
      </c>
      <c r="AD9" s="63">
        <f t="shared" si="12"/>
        <v>0.24030512976007767</v>
      </c>
    </row>
    <row r="10" spans="1:30" x14ac:dyDescent="0.25">
      <c r="A10" s="4" t="s">
        <v>66</v>
      </c>
      <c r="B10" s="4" t="s">
        <v>67</v>
      </c>
      <c r="C10" s="4" t="s">
        <v>28</v>
      </c>
      <c r="D10" s="81">
        <v>40.928412435999988</v>
      </c>
      <c r="E10" s="81">
        <v>276.03591450000005</v>
      </c>
      <c r="F10" s="81">
        <v>14.262638500599998</v>
      </c>
      <c r="G10" t="str">
        <f t="shared" si="0"/>
        <v>13089_2285002006</v>
      </c>
      <c r="H10" t="str">
        <f t="shared" si="1"/>
        <v>13_2285002006</v>
      </c>
      <c r="I10" s="55">
        <f>IF(ISNA(VLOOKUP($G10,'SEMAP Nonroad Growth Factors'!$A$3:$X$121,'SEMAP Nonroad Growth Factors'!W$1,FALSE)),VLOOKUP($H10,'SEMAP Nonroad Growth Factors'!$A$3:$X$121,'SEMAP Nonroad Growth Factors'!W$1,FALSE),VLOOKUP($G10,'SEMAP Nonroad Growth Factors'!$A$3:$X$121,'SEMAP Nonroad Growth Factors'!W$1,FALSE))</f>
        <v>1</v>
      </c>
      <c r="J10" s="55">
        <v>0</v>
      </c>
      <c r="K10" s="55">
        <f>VLOOKUP($H10,'SEMAP Locomotive Controls_2014'!$A$5:$L$9,K$1,FALSE)</f>
        <v>22.857142857142854</v>
      </c>
      <c r="L10" s="55">
        <f>VLOOKUP($H10,'SEMAP Locomotive Controls_2014'!$A$5:$L$9,L$1,FALSE)</f>
        <v>34.408602150537654</v>
      </c>
      <c r="M10" s="55">
        <f t="shared" si="2"/>
        <v>40.928412435999988</v>
      </c>
      <c r="N10" s="55">
        <f t="shared" si="13"/>
        <v>212.94199118571433</v>
      </c>
      <c r="O10" s="55">
        <f t="shared" si="3"/>
        <v>9.3550639627591359</v>
      </c>
      <c r="P10" s="55">
        <f>IF(ISNA(VLOOKUP($G10,'SEMAP Nonroad Growth Factors'!$A$3:$X$121,'SEMAP Nonroad Growth Factors'!X$1,FALSE)),VLOOKUP($H10,'SEMAP Nonroad Growth Factors'!$A$3:$X$121,'SEMAP Nonroad Growth Factors'!X$1,FALSE),VLOOKUP($G10,'SEMAP Nonroad Growth Factors'!$A$3:$X$121,'SEMAP Nonroad Growth Factors'!X$1,FALSE))</f>
        <v>1.1186258827201434</v>
      </c>
      <c r="Q10" s="55">
        <v>0</v>
      </c>
      <c r="R10" s="55">
        <f>VLOOKUP($H10,'SEMAP Locomotive Controls_2030'!$A$5:$L$9,R$1,FALSE)</f>
        <v>69.714285714285708</v>
      </c>
      <c r="S10" s="55">
        <f>VLOOKUP($H10,'SEMAP Locomotive Controls_2030'!$A$5:$L$9,S$1,FALSE)</f>
        <v>79.569892473118273</v>
      </c>
      <c r="T10" s="55">
        <f t="shared" si="4"/>
        <v>45.783581489554578</v>
      </c>
      <c r="U10" s="55">
        <f t="shared" si="5"/>
        <v>93.516506751778891</v>
      </c>
      <c r="V10" s="55">
        <f t="shared" si="6"/>
        <v>3.2595330652729846</v>
      </c>
      <c r="W10" s="76" t="str">
        <f>VLOOKUP($G10,OSDFactor!$I$2:$Q$156,7,FALSE)</f>
        <v>"7"</v>
      </c>
      <c r="X10" s="76">
        <f>VLOOKUP($G10,OSDFactor!$I$2:$Q$156,9,FALSE)</f>
        <v>2.68817204300968E-3</v>
      </c>
      <c r="Y10" s="63">
        <f t="shared" si="7"/>
        <v>0.11002261407522489</v>
      </c>
      <c r="Z10" s="63">
        <f t="shared" si="8"/>
        <v>2.514802140525646E-2</v>
      </c>
      <c r="AA10" s="63">
        <f t="shared" si="9"/>
        <v>0.57242470748825092</v>
      </c>
      <c r="AB10" s="63">
        <f t="shared" si="10"/>
        <v>0.12307414378907609</v>
      </c>
      <c r="AC10" s="63">
        <f t="shared" si="11"/>
        <v>8.7621856593324832E-3</v>
      </c>
      <c r="AD10" s="63">
        <f t="shared" si="12"/>
        <v>0.25138845901005802</v>
      </c>
    </row>
    <row r="11" spans="1:30" x14ac:dyDescent="0.25">
      <c r="A11" s="4" t="s">
        <v>66</v>
      </c>
      <c r="B11" s="4" t="s">
        <v>67</v>
      </c>
      <c r="C11" s="4" t="s">
        <v>30</v>
      </c>
      <c r="D11" s="81">
        <v>0.27313889999999996</v>
      </c>
      <c r="E11" s="81">
        <v>2.7740680000000002</v>
      </c>
      <c r="F11" s="81">
        <v>0.1078559</v>
      </c>
      <c r="G11" t="str">
        <f t="shared" si="0"/>
        <v>13089_2285002007</v>
      </c>
      <c r="H11" t="str">
        <f t="shared" si="1"/>
        <v>13_2285002007</v>
      </c>
      <c r="I11" s="55">
        <f>IF(ISNA(VLOOKUP($G11,'SEMAP Nonroad Growth Factors'!$A$3:$X$121,'SEMAP Nonroad Growth Factors'!W$1,FALSE)),VLOOKUP($H11,'SEMAP Nonroad Growth Factors'!$A$3:$X$121,'SEMAP Nonroad Growth Factors'!W$1,FALSE),VLOOKUP($G11,'SEMAP Nonroad Growth Factors'!$A$3:$X$121,'SEMAP Nonroad Growth Factors'!W$1,FALSE))</f>
        <v>1</v>
      </c>
      <c r="J11" s="55">
        <v>0</v>
      </c>
      <c r="K11" s="55">
        <f>VLOOKUP($H11,'SEMAP Locomotive Controls_2014'!$A$5:$L$9,K$1,FALSE)</f>
        <v>0</v>
      </c>
      <c r="L11" s="55">
        <f>VLOOKUP($H11,'SEMAP Locomotive Controls_2014'!$A$5:$L$9,L$1,FALSE)</f>
        <v>0</v>
      </c>
      <c r="M11" s="55">
        <f t="shared" si="2"/>
        <v>0.27313889999999996</v>
      </c>
      <c r="N11" s="55">
        <f t="shared" si="13"/>
        <v>2.7740680000000002</v>
      </c>
      <c r="O11" s="55">
        <f t="shared" si="3"/>
        <v>0.1078559</v>
      </c>
      <c r="P11" s="55">
        <f>IF(ISNA(VLOOKUP($G11,'SEMAP Nonroad Growth Factors'!$A$3:$X$121,'SEMAP Nonroad Growth Factors'!X$1,FALSE)),VLOOKUP($H11,'SEMAP Nonroad Growth Factors'!$A$3:$X$121,'SEMAP Nonroad Growth Factors'!X$1,FALSE),VLOOKUP($G11,'SEMAP Nonroad Growth Factors'!$A$3:$X$121,'SEMAP Nonroad Growth Factors'!X$1,FALSE))</f>
        <v>1.1186258827201434</v>
      </c>
      <c r="Q11" s="55">
        <v>0</v>
      </c>
      <c r="R11" s="55">
        <f>VLOOKUP($H11,'SEMAP Locomotive Controls_2030'!$A$5:$L$9,R$1,FALSE)</f>
        <v>16.115702479338847</v>
      </c>
      <c r="S11" s="55">
        <f>VLOOKUP($H11,'SEMAP Locomotive Controls_2030'!$A$5:$L$9,S$1,FALSE)</f>
        <v>0</v>
      </c>
      <c r="T11" s="55">
        <f t="shared" si="4"/>
        <v>0.30554024311770894</v>
      </c>
      <c r="U11" s="55">
        <f t="shared" si="5"/>
        <v>2.6030507679372632</v>
      </c>
      <c r="V11" s="55">
        <f t="shared" si="6"/>
        <v>0.12065040134407552</v>
      </c>
      <c r="W11" s="76" t="str">
        <f>VLOOKUP($G11,OSDFactor!$I$2:$Q$156,7,FALSE)</f>
        <v>"7"</v>
      </c>
      <c r="X11" s="76">
        <f>VLOOKUP($G11,OSDFactor!$I$2:$Q$156,9,FALSE)</f>
        <v>2.68817204300968E-3</v>
      </c>
      <c r="Y11" s="63">
        <f t="shared" si="7"/>
        <v>7.3424435483841657E-4</v>
      </c>
      <c r="Z11" s="63">
        <f t="shared" si="8"/>
        <v>2.8993521505364775E-4</v>
      </c>
      <c r="AA11" s="63">
        <f t="shared" si="9"/>
        <v>7.4571720430077777E-3</v>
      </c>
      <c r="AB11" s="63">
        <f t="shared" si="10"/>
        <v>8.2134473956340596E-4</v>
      </c>
      <c r="AC11" s="63">
        <f t="shared" si="11"/>
        <v>3.2432903587104132E-4</v>
      </c>
      <c r="AD11" s="63">
        <f t="shared" si="12"/>
        <v>6.9974483009038295E-3</v>
      </c>
    </row>
    <row r="12" spans="1:30" x14ac:dyDescent="0.25">
      <c r="A12" s="4" t="s">
        <v>68</v>
      </c>
      <c r="B12" s="4" t="s">
        <v>69</v>
      </c>
      <c r="C12" s="4" t="s">
        <v>28</v>
      </c>
      <c r="D12" s="81">
        <v>17.437864300000001</v>
      </c>
      <c r="E12" s="81">
        <v>108.12182200000001</v>
      </c>
      <c r="F12" s="81">
        <v>6.1417678000000002</v>
      </c>
      <c r="G12" t="str">
        <f t="shared" si="0"/>
        <v>13097_2285002006</v>
      </c>
      <c r="H12" t="str">
        <f t="shared" si="1"/>
        <v>13_2285002006</v>
      </c>
      <c r="I12" s="55">
        <f>IF(ISNA(VLOOKUP($G12,'SEMAP Nonroad Growth Factors'!$A$3:$X$121,'SEMAP Nonroad Growth Factors'!W$1,FALSE)),VLOOKUP($H12,'SEMAP Nonroad Growth Factors'!$A$3:$X$121,'SEMAP Nonroad Growth Factors'!W$1,FALSE),VLOOKUP($G12,'SEMAP Nonroad Growth Factors'!$A$3:$X$121,'SEMAP Nonroad Growth Factors'!W$1,FALSE))</f>
        <v>1</v>
      </c>
      <c r="J12" s="55">
        <v>0</v>
      </c>
      <c r="K12" s="55">
        <f>VLOOKUP($H12,'SEMAP Locomotive Controls_2014'!$A$5:$L$9,K$1,FALSE)</f>
        <v>22.857142857142854</v>
      </c>
      <c r="L12" s="55">
        <f>VLOOKUP($H12,'SEMAP Locomotive Controls_2014'!$A$5:$L$9,L$1,FALSE)</f>
        <v>34.408602150537654</v>
      </c>
      <c r="M12" s="55">
        <f t="shared" si="2"/>
        <v>17.437864300000001</v>
      </c>
      <c r="N12" s="55">
        <f t="shared" si="13"/>
        <v>83.408262685714291</v>
      </c>
      <c r="O12" s="55">
        <f t="shared" si="3"/>
        <v>4.0284713526881717</v>
      </c>
      <c r="P12" s="55">
        <f>IF(ISNA(VLOOKUP($G12,'SEMAP Nonroad Growth Factors'!$A$3:$X$121,'SEMAP Nonroad Growth Factors'!X$1,FALSE)),VLOOKUP($H12,'SEMAP Nonroad Growth Factors'!$A$3:$X$121,'SEMAP Nonroad Growth Factors'!X$1,FALSE),VLOOKUP($G12,'SEMAP Nonroad Growth Factors'!$A$3:$X$121,'SEMAP Nonroad Growth Factors'!X$1,FALSE))</f>
        <v>1.1186258827201434</v>
      </c>
      <c r="Q12" s="55">
        <v>0</v>
      </c>
      <c r="R12" s="55">
        <f>VLOOKUP($H12,'SEMAP Locomotive Controls_2030'!$A$5:$L$9,R$1,FALSE)</f>
        <v>69.714285714285708</v>
      </c>
      <c r="S12" s="55">
        <f>VLOOKUP($H12,'SEMAP Locomotive Controls_2030'!$A$5:$L$9,S$1,FALSE)</f>
        <v>79.569892473118273</v>
      </c>
      <c r="T12" s="55">
        <f t="shared" si="4"/>
        <v>19.506446345341576</v>
      </c>
      <c r="U12" s="55">
        <f t="shared" si="5"/>
        <v>36.629925911606826</v>
      </c>
      <c r="V12" s="55">
        <f t="shared" si="6"/>
        <v>1.4036179366452253</v>
      </c>
      <c r="W12" s="76" t="str">
        <f>VLOOKUP($G12,OSDFactor!$I$2:$Q$156,7,FALSE)</f>
        <v>"7"</v>
      </c>
      <c r="X12" s="76">
        <f>VLOOKUP($G12,OSDFactor!$I$2:$Q$156,9,FALSE)</f>
        <v>2.68817204300968E-3</v>
      </c>
      <c r="Y12" s="63">
        <f t="shared" si="7"/>
        <v>4.6875979301056567E-2</v>
      </c>
      <c r="Z12" s="63">
        <f t="shared" si="8"/>
        <v>1.0829224066361732E-2</v>
      </c>
      <c r="AA12" s="63">
        <f t="shared" si="9"/>
        <v>0.22421575990774464</v>
      </c>
      <c r="AB12" s="63">
        <f t="shared" si="10"/>
        <v>5.2436683724015568E-2</v>
      </c>
      <c r="AC12" s="63">
        <f t="shared" si="11"/>
        <v>3.7731664963566269E-3</v>
      </c>
      <c r="AD12" s="63">
        <f t="shared" si="12"/>
        <v>9.8467542773097341E-2</v>
      </c>
    </row>
    <row r="13" spans="1:30" x14ac:dyDescent="0.25">
      <c r="A13" s="4" t="s">
        <v>70</v>
      </c>
      <c r="B13" s="4" t="s">
        <v>71</v>
      </c>
      <c r="C13" s="4" t="s">
        <v>28</v>
      </c>
      <c r="D13" s="81">
        <v>16.490645999999998</v>
      </c>
      <c r="E13" s="81">
        <v>117.85283999999999</v>
      </c>
      <c r="F13" s="81">
        <v>5.7011160000000007</v>
      </c>
      <c r="G13" t="str">
        <f t="shared" si="0"/>
        <v>13113_2285002006</v>
      </c>
      <c r="H13" t="str">
        <f t="shared" si="1"/>
        <v>13_2285002006</v>
      </c>
      <c r="I13" s="55">
        <f>IF(ISNA(VLOOKUP($G13,'SEMAP Nonroad Growth Factors'!$A$3:$X$121,'SEMAP Nonroad Growth Factors'!W$1,FALSE)),VLOOKUP($H13,'SEMAP Nonroad Growth Factors'!$A$3:$X$121,'SEMAP Nonroad Growth Factors'!W$1,FALSE),VLOOKUP($G13,'SEMAP Nonroad Growth Factors'!$A$3:$X$121,'SEMAP Nonroad Growth Factors'!W$1,FALSE))</f>
        <v>1</v>
      </c>
      <c r="J13" s="55">
        <v>0</v>
      </c>
      <c r="K13" s="55">
        <f>VLOOKUP($H13,'SEMAP Locomotive Controls_2014'!$A$5:$L$9,K$1,FALSE)</f>
        <v>22.857142857142854</v>
      </c>
      <c r="L13" s="55">
        <f>VLOOKUP($H13,'SEMAP Locomotive Controls_2014'!$A$5:$L$9,L$1,FALSE)</f>
        <v>34.408602150537654</v>
      </c>
      <c r="M13" s="55">
        <f t="shared" si="2"/>
        <v>16.490645999999998</v>
      </c>
      <c r="N13" s="55">
        <f t="shared" si="13"/>
        <v>90.915047999999999</v>
      </c>
      <c r="O13" s="55">
        <f t="shared" si="3"/>
        <v>3.7394416774193546</v>
      </c>
      <c r="P13" s="55">
        <f>IF(ISNA(VLOOKUP($G13,'SEMAP Nonroad Growth Factors'!$A$3:$X$121,'SEMAP Nonroad Growth Factors'!X$1,FALSE)),VLOOKUP($H13,'SEMAP Nonroad Growth Factors'!$A$3:$X$121,'SEMAP Nonroad Growth Factors'!X$1,FALSE),VLOOKUP($G13,'SEMAP Nonroad Growth Factors'!$A$3:$X$121,'SEMAP Nonroad Growth Factors'!X$1,FALSE))</f>
        <v>1.1186258827201434</v>
      </c>
      <c r="Q13" s="55">
        <v>0</v>
      </c>
      <c r="R13" s="55">
        <f>VLOOKUP($H13,'SEMAP Locomotive Controls_2030'!$A$5:$L$9,R$1,FALSE)</f>
        <v>69.714285714285708</v>
      </c>
      <c r="S13" s="55">
        <f>VLOOKUP($H13,'SEMAP Locomotive Controls_2030'!$A$5:$L$9,S$1,FALSE)</f>
        <v>79.569892473118273</v>
      </c>
      <c r="T13" s="55">
        <f t="shared" si="4"/>
        <v>18.446863438375399</v>
      </c>
      <c r="U13" s="55">
        <f t="shared" si="5"/>
        <v>39.926637544754399</v>
      </c>
      <c r="V13" s="55">
        <f t="shared" si="6"/>
        <v>1.3029129294818147</v>
      </c>
      <c r="W13" s="76" t="str">
        <f>VLOOKUP($G13,OSDFactor!$I$2:$Q$156,7,FALSE)</f>
        <v>"7"</v>
      </c>
      <c r="X13" s="76">
        <f>VLOOKUP($G13,OSDFactor!$I$2:$Q$156,9,FALSE)</f>
        <v>2.68817204300968E-3</v>
      </c>
      <c r="Y13" s="63">
        <f t="shared" si="7"/>
        <v>4.4329693548369402E-2</v>
      </c>
      <c r="Z13" s="63">
        <f t="shared" si="8"/>
        <v>1.0052262573703931E-2</v>
      </c>
      <c r="AA13" s="63">
        <f t="shared" si="9"/>
        <v>0.24439529032248311</v>
      </c>
      <c r="AB13" s="63">
        <f t="shared" si="10"/>
        <v>4.9588342576258167E-2</v>
      </c>
      <c r="AC13" s="63">
        <f t="shared" si="11"/>
        <v>3.5024541115088567E-3</v>
      </c>
      <c r="AD13" s="63">
        <f t="shared" si="12"/>
        <v>0.10732967081918943</v>
      </c>
    </row>
    <row r="14" spans="1:30" x14ac:dyDescent="0.25">
      <c r="A14" s="4" t="s">
        <v>72</v>
      </c>
      <c r="B14" s="4" t="s">
        <v>73</v>
      </c>
      <c r="C14" s="4" t="s">
        <v>28</v>
      </c>
      <c r="D14" s="81">
        <v>116.17524525800009</v>
      </c>
      <c r="E14" s="81">
        <v>781.728259589</v>
      </c>
      <c r="F14" s="81">
        <v>40.496858589219983</v>
      </c>
      <c r="G14" t="str">
        <f t="shared" si="0"/>
        <v>13121_2285002006</v>
      </c>
      <c r="H14" t="str">
        <f t="shared" si="1"/>
        <v>13_2285002006</v>
      </c>
      <c r="I14" s="55">
        <f>IF(ISNA(VLOOKUP($G14,'SEMAP Nonroad Growth Factors'!$A$3:$X$121,'SEMAP Nonroad Growth Factors'!W$1,FALSE)),VLOOKUP($H14,'SEMAP Nonroad Growth Factors'!$A$3:$X$121,'SEMAP Nonroad Growth Factors'!W$1,FALSE),VLOOKUP($G14,'SEMAP Nonroad Growth Factors'!$A$3:$X$121,'SEMAP Nonroad Growth Factors'!W$1,FALSE))</f>
        <v>1</v>
      </c>
      <c r="J14" s="55">
        <v>0</v>
      </c>
      <c r="K14" s="55">
        <f>VLOOKUP($H14,'SEMAP Locomotive Controls_2014'!$A$5:$L$9,K$1,FALSE)</f>
        <v>22.857142857142854</v>
      </c>
      <c r="L14" s="55">
        <f>VLOOKUP($H14,'SEMAP Locomotive Controls_2014'!$A$5:$L$9,L$1,FALSE)</f>
        <v>34.408602150537654</v>
      </c>
      <c r="M14" s="55">
        <f t="shared" si="2"/>
        <v>116.17524525800009</v>
      </c>
      <c r="N14" s="55">
        <f t="shared" si="13"/>
        <v>603.04751454008579</v>
      </c>
      <c r="O14" s="55">
        <f t="shared" si="3"/>
        <v>26.562455633789444</v>
      </c>
      <c r="P14" s="55">
        <f>IF(ISNA(VLOOKUP($G14,'SEMAP Nonroad Growth Factors'!$A$3:$X$121,'SEMAP Nonroad Growth Factors'!X$1,FALSE)),VLOOKUP($H14,'SEMAP Nonroad Growth Factors'!$A$3:$X$121,'SEMAP Nonroad Growth Factors'!X$1,FALSE),VLOOKUP($G14,'SEMAP Nonroad Growth Factors'!$A$3:$X$121,'SEMAP Nonroad Growth Factors'!X$1,FALSE))</f>
        <v>1.1186258827201434</v>
      </c>
      <c r="Q14" s="55">
        <v>0</v>
      </c>
      <c r="R14" s="55">
        <f>VLOOKUP($H14,'SEMAP Locomotive Controls_2030'!$A$5:$L$9,R$1,FALSE)</f>
        <v>69.714285714285708</v>
      </c>
      <c r="S14" s="55">
        <f>VLOOKUP($H14,'SEMAP Locomotive Controls_2030'!$A$5:$L$9,S$1,FALSE)</f>
        <v>79.569892473118273</v>
      </c>
      <c r="T14" s="55">
        <f t="shared" si="4"/>
        <v>129.9566362769595</v>
      </c>
      <c r="U14" s="55">
        <f t="shared" si="5"/>
        <v>264.83690065595096</v>
      </c>
      <c r="V14" s="55">
        <f t="shared" si="6"/>
        <v>9.2550091349292654</v>
      </c>
      <c r="W14" s="76" t="str">
        <f>VLOOKUP($G14,OSDFactor!$I$2:$Q$156,7,FALSE)</f>
        <v>"7"</v>
      </c>
      <c r="X14" s="76">
        <f>VLOOKUP($G14,OSDFactor!$I$2:$Q$156,9,FALSE)</f>
        <v>2.68817204300968E-3</v>
      </c>
      <c r="Y14" s="63">
        <f t="shared" si="7"/>
        <v>0.31229904639234873</v>
      </c>
      <c r="Z14" s="63">
        <f t="shared" si="8"/>
        <v>7.1404450628437754E-2</v>
      </c>
      <c r="AA14" s="63">
        <f t="shared" si="9"/>
        <v>1.6210954691931321</v>
      </c>
      <c r="AB14" s="63">
        <f t="shared" si="10"/>
        <v>0.34934579644330011</v>
      </c>
      <c r="AC14" s="63">
        <f t="shared" si="11"/>
        <v>2.4879056814316056E-2</v>
      </c>
      <c r="AD14" s="63">
        <f t="shared" si="12"/>
        <v>0.71192715230065928</v>
      </c>
    </row>
    <row r="15" spans="1:30" x14ac:dyDescent="0.25">
      <c r="A15" s="4" t="s">
        <v>72</v>
      </c>
      <c r="B15" s="4" t="s">
        <v>73</v>
      </c>
      <c r="C15" s="4" t="s">
        <v>30</v>
      </c>
      <c r="D15" s="81">
        <v>1.0297502999999999</v>
      </c>
      <c r="E15" s="81">
        <v>10.458394999999999</v>
      </c>
      <c r="F15" s="81">
        <v>0.40662253999999998</v>
      </c>
      <c r="G15" t="str">
        <f t="shared" si="0"/>
        <v>13121_2285002007</v>
      </c>
      <c r="H15" t="str">
        <f t="shared" si="1"/>
        <v>13_2285002007</v>
      </c>
      <c r="I15" s="55">
        <f>IF(ISNA(VLOOKUP($G15,'SEMAP Nonroad Growth Factors'!$A$3:$X$121,'SEMAP Nonroad Growth Factors'!W$1,FALSE)),VLOOKUP($H15,'SEMAP Nonroad Growth Factors'!$A$3:$X$121,'SEMAP Nonroad Growth Factors'!W$1,FALSE),VLOOKUP($G15,'SEMAP Nonroad Growth Factors'!$A$3:$X$121,'SEMAP Nonroad Growth Factors'!W$1,FALSE))</f>
        <v>1</v>
      </c>
      <c r="J15" s="55">
        <v>0</v>
      </c>
      <c r="K15" s="55">
        <f>VLOOKUP($H15,'SEMAP Locomotive Controls_2014'!$A$5:$L$9,K$1,FALSE)</f>
        <v>0</v>
      </c>
      <c r="L15" s="55">
        <f>VLOOKUP($H15,'SEMAP Locomotive Controls_2014'!$A$5:$L$9,L$1,FALSE)</f>
        <v>0</v>
      </c>
      <c r="M15" s="55">
        <f t="shared" si="2"/>
        <v>1.0297502999999999</v>
      </c>
      <c r="N15" s="55">
        <f t="shared" si="13"/>
        <v>10.458394999999999</v>
      </c>
      <c r="O15" s="55">
        <f t="shared" si="3"/>
        <v>0.40662253999999998</v>
      </c>
      <c r="P15" s="55">
        <f>IF(ISNA(VLOOKUP($G15,'SEMAP Nonroad Growth Factors'!$A$3:$X$121,'SEMAP Nonroad Growth Factors'!X$1,FALSE)),VLOOKUP($H15,'SEMAP Nonroad Growth Factors'!$A$3:$X$121,'SEMAP Nonroad Growth Factors'!X$1,FALSE),VLOOKUP($G15,'SEMAP Nonroad Growth Factors'!$A$3:$X$121,'SEMAP Nonroad Growth Factors'!X$1,FALSE))</f>
        <v>1.1186258827201434</v>
      </c>
      <c r="Q15" s="55">
        <v>0</v>
      </c>
      <c r="R15" s="55">
        <f>VLOOKUP($H15,'SEMAP Locomotive Controls_2030'!$A$5:$L$9,R$1,FALSE)</f>
        <v>16.115702479338847</v>
      </c>
      <c r="S15" s="55">
        <f>VLOOKUP($H15,'SEMAP Locomotive Controls_2030'!$A$5:$L$9,S$1,FALSE)</f>
        <v>0</v>
      </c>
      <c r="T15" s="55">
        <f t="shared" si="4"/>
        <v>1.1519053383188325</v>
      </c>
      <c r="U15" s="55">
        <f t="shared" si="5"/>
        <v>9.8136502551996667</v>
      </c>
      <c r="V15" s="55">
        <f t="shared" si="6"/>
        <v>0.4548584977414068</v>
      </c>
      <c r="W15" s="76" t="str">
        <f>VLOOKUP($G15,OSDFactor!$I$2:$Q$156,7,FALSE)</f>
        <v>"7"</v>
      </c>
      <c r="X15" s="76">
        <f>VLOOKUP($G15,OSDFactor!$I$2:$Q$156,9,FALSE)</f>
        <v>2.68817204300968E-3</v>
      </c>
      <c r="Y15" s="63">
        <f t="shared" si="7"/>
        <v>2.7681459677408307E-3</v>
      </c>
      <c r="Z15" s="63">
        <f t="shared" si="8"/>
        <v>1.0930713440855853E-3</v>
      </c>
      <c r="AA15" s="63">
        <f t="shared" si="9"/>
        <v>2.8113965053752219E-2</v>
      </c>
      <c r="AB15" s="63">
        <f t="shared" si="10"/>
        <v>3.0965197266622927E-3</v>
      </c>
      <c r="AC15" s="63">
        <f t="shared" si="11"/>
        <v>1.2227378971538315E-3</v>
      </c>
      <c r="AD15" s="63">
        <f t="shared" si="12"/>
        <v>2.6380780255902556E-2</v>
      </c>
    </row>
    <row r="16" spans="1:30" x14ac:dyDescent="0.25">
      <c r="A16" s="4" t="s">
        <v>74</v>
      </c>
      <c r="B16" s="4" t="s">
        <v>75</v>
      </c>
      <c r="C16" s="4" t="s">
        <v>28</v>
      </c>
      <c r="D16" s="81">
        <v>49.100386000000007</v>
      </c>
      <c r="E16" s="81">
        <v>325.68498999999997</v>
      </c>
      <c r="F16" s="81">
        <v>17.147884999999999</v>
      </c>
      <c r="G16" t="str">
        <f t="shared" si="0"/>
        <v>13135_2285002006</v>
      </c>
      <c r="H16" t="str">
        <f t="shared" si="1"/>
        <v>13_2285002006</v>
      </c>
      <c r="I16" s="55">
        <f>IF(ISNA(VLOOKUP($G16,'SEMAP Nonroad Growth Factors'!$A$3:$X$121,'SEMAP Nonroad Growth Factors'!W$1,FALSE)),VLOOKUP($H16,'SEMAP Nonroad Growth Factors'!$A$3:$X$121,'SEMAP Nonroad Growth Factors'!W$1,FALSE),VLOOKUP($G16,'SEMAP Nonroad Growth Factors'!$A$3:$X$121,'SEMAP Nonroad Growth Factors'!W$1,FALSE))</f>
        <v>1</v>
      </c>
      <c r="J16" s="55">
        <v>0</v>
      </c>
      <c r="K16" s="55">
        <f>VLOOKUP($H16,'SEMAP Locomotive Controls_2014'!$A$5:$L$9,K$1,FALSE)</f>
        <v>22.857142857142854</v>
      </c>
      <c r="L16" s="55">
        <f>VLOOKUP($H16,'SEMAP Locomotive Controls_2014'!$A$5:$L$9,L$1,FALSE)</f>
        <v>34.408602150537654</v>
      </c>
      <c r="M16" s="55">
        <f t="shared" si="2"/>
        <v>49.100386000000007</v>
      </c>
      <c r="N16" s="55">
        <f t="shared" si="13"/>
        <v>251.24270657142856</v>
      </c>
      <c r="O16" s="55">
        <f t="shared" si="3"/>
        <v>11.247537473118276</v>
      </c>
      <c r="P16" s="55">
        <f>IF(ISNA(VLOOKUP($G16,'SEMAP Nonroad Growth Factors'!$A$3:$X$121,'SEMAP Nonroad Growth Factors'!X$1,FALSE)),VLOOKUP($H16,'SEMAP Nonroad Growth Factors'!$A$3:$X$121,'SEMAP Nonroad Growth Factors'!X$1,FALSE),VLOOKUP($G16,'SEMAP Nonroad Growth Factors'!$A$3:$X$121,'SEMAP Nonroad Growth Factors'!X$1,FALSE))</f>
        <v>1.1186258827201434</v>
      </c>
      <c r="Q16" s="55">
        <v>0</v>
      </c>
      <c r="R16" s="55">
        <f>VLOOKUP($H16,'SEMAP Locomotive Controls_2030'!$A$5:$L$9,R$1,FALSE)</f>
        <v>69.714285714285708</v>
      </c>
      <c r="S16" s="55">
        <f>VLOOKUP($H16,'SEMAP Locomotive Controls_2030'!$A$5:$L$9,S$1,FALSE)</f>
        <v>79.569892473118273</v>
      </c>
      <c r="T16" s="55">
        <f t="shared" si="4"/>
        <v>54.924962631149782</v>
      </c>
      <c r="U16" s="55">
        <f t="shared" si="5"/>
        <v>110.3368111408852</v>
      </c>
      <c r="V16" s="55">
        <f t="shared" si="6"/>
        <v>3.9189171172393724</v>
      </c>
      <c r="W16" s="76" t="str">
        <f>VLOOKUP($G16,OSDFactor!$I$2:$Q$156,7,FALSE)</f>
        <v>"7"</v>
      </c>
      <c r="X16" s="76">
        <f>VLOOKUP($G16,OSDFactor!$I$2:$Q$156,9,FALSE)</f>
        <v>2.68817204300968E-3</v>
      </c>
      <c r="Y16" s="63">
        <f t="shared" si="7"/>
        <v>0.13199028494618392</v>
      </c>
      <c r="Z16" s="63">
        <f t="shared" si="8"/>
        <v>3.0235315787940292E-2</v>
      </c>
      <c r="AA16" s="63">
        <f t="shared" si="9"/>
        <v>0.67538361981539863</v>
      </c>
      <c r="AB16" s="63">
        <f t="shared" si="10"/>
        <v>0.14764774900840824</v>
      </c>
      <c r="AC16" s="63">
        <f t="shared" si="11"/>
        <v>1.053472343343497E-2</v>
      </c>
      <c r="AD16" s="63">
        <f t="shared" si="12"/>
        <v>0.2966043310237666</v>
      </c>
    </row>
    <row r="17" spans="1:30" x14ac:dyDescent="0.25">
      <c r="A17" s="4" t="s">
        <v>78</v>
      </c>
      <c r="B17" s="4" t="s">
        <v>79</v>
      </c>
      <c r="C17" s="4" t="s">
        <v>28</v>
      </c>
      <c r="D17" s="81">
        <v>55.285047000000013</v>
      </c>
      <c r="E17" s="81">
        <v>342.78922</v>
      </c>
      <c r="F17" s="81">
        <v>19.471837000000001</v>
      </c>
      <c r="G17" t="str">
        <f t="shared" si="0"/>
        <v>13151_2285002006</v>
      </c>
      <c r="H17" t="str">
        <f t="shared" si="1"/>
        <v>13_2285002006</v>
      </c>
      <c r="I17" s="55">
        <f>IF(ISNA(VLOOKUP($G17,'SEMAP Nonroad Growth Factors'!$A$3:$X$121,'SEMAP Nonroad Growth Factors'!W$1,FALSE)),VLOOKUP($H17,'SEMAP Nonroad Growth Factors'!$A$3:$X$121,'SEMAP Nonroad Growth Factors'!W$1,FALSE),VLOOKUP($G17,'SEMAP Nonroad Growth Factors'!$A$3:$X$121,'SEMAP Nonroad Growth Factors'!W$1,FALSE))</f>
        <v>1</v>
      </c>
      <c r="J17" s="55">
        <v>0</v>
      </c>
      <c r="K17" s="55">
        <f>VLOOKUP($H17,'SEMAP Locomotive Controls_2014'!$A$5:$L$9,K$1,FALSE)</f>
        <v>22.857142857142854</v>
      </c>
      <c r="L17" s="55">
        <f>VLOOKUP($H17,'SEMAP Locomotive Controls_2014'!$A$5:$L$9,L$1,FALSE)</f>
        <v>34.408602150537654</v>
      </c>
      <c r="M17" s="55">
        <f t="shared" si="2"/>
        <v>55.285047000000013</v>
      </c>
      <c r="N17" s="55">
        <f t="shared" si="13"/>
        <v>264.43739828571432</v>
      </c>
      <c r="O17" s="55">
        <f t="shared" si="3"/>
        <v>12.771850075268816</v>
      </c>
      <c r="P17" s="55">
        <f>IF(ISNA(VLOOKUP($G17,'SEMAP Nonroad Growth Factors'!$A$3:$X$121,'SEMAP Nonroad Growth Factors'!X$1,FALSE)),VLOOKUP($H17,'SEMAP Nonroad Growth Factors'!$A$3:$X$121,'SEMAP Nonroad Growth Factors'!X$1,FALSE),VLOOKUP($G17,'SEMAP Nonroad Growth Factors'!$A$3:$X$121,'SEMAP Nonroad Growth Factors'!X$1,FALSE))</f>
        <v>1.1186258827201434</v>
      </c>
      <c r="Q17" s="55">
        <v>0</v>
      </c>
      <c r="R17" s="55">
        <f>VLOOKUP($H17,'SEMAP Locomotive Controls_2030'!$A$5:$L$9,R$1,FALSE)</f>
        <v>69.714285714285708</v>
      </c>
      <c r="S17" s="55">
        <f>VLOOKUP($H17,'SEMAP Locomotive Controls_2030'!$A$5:$L$9,S$1,FALSE)</f>
        <v>79.569892473118273</v>
      </c>
      <c r="T17" s="55">
        <f t="shared" si="4"/>
        <v>61.843284501599634</v>
      </c>
      <c r="U17" s="55">
        <f t="shared" si="5"/>
        <v>116.13144783943329</v>
      </c>
      <c r="V17" s="55">
        <f t="shared" si="6"/>
        <v>4.4500249053101868</v>
      </c>
      <c r="W17" s="76" t="str">
        <f>VLOOKUP($G17,OSDFactor!$I$2:$Q$156,7,FALSE)</f>
        <v>"7"</v>
      </c>
      <c r="X17" s="76">
        <f>VLOOKUP($G17,OSDFactor!$I$2:$Q$156,9,FALSE)</f>
        <v>2.68817204300968E-3</v>
      </c>
      <c r="Y17" s="63">
        <f t="shared" si="7"/>
        <v>0.14861571774187621</v>
      </c>
      <c r="Z17" s="63">
        <f t="shared" si="8"/>
        <v>3.4332930309848707E-2</v>
      </c>
      <c r="AA17" s="63">
        <f t="shared" si="9"/>
        <v>0.71085322119787309</v>
      </c>
      <c r="AB17" s="63">
        <f t="shared" si="10"/>
        <v>0.16624538844509396</v>
      </c>
      <c r="AC17" s="63">
        <f t="shared" si="11"/>
        <v>1.1962432541151643E-2</v>
      </c>
      <c r="AD17" s="63">
        <f t="shared" si="12"/>
        <v>0.31218131139620148</v>
      </c>
    </row>
    <row r="18" spans="1:30" x14ac:dyDescent="0.25">
      <c r="A18" s="4" t="s">
        <v>78</v>
      </c>
      <c r="B18" s="4" t="s">
        <v>79</v>
      </c>
      <c r="C18" s="4" t="s">
        <v>30</v>
      </c>
      <c r="D18" s="81">
        <v>1.7659844000000002</v>
      </c>
      <c r="E18" s="81">
        <v>17.935770999999999</v>
      </c>
      <c r="F18" s="81">
        <v>0.69734304000000003</v>
      </c>
      <c r="G18" t="str">
        <f t="shared" si="0"/>
        <v>13151_2285002007</v>
      </c>
      <c r="H18" t="str">
        <f t="shared" si="1"/>
        <v>13_2285002007</v>
      </c>
      <c r="I18" s="55">
        <f>IF(ISNA(VLOOKUP($G18,'SEMAP Nonroad Growth Factors'!$A$3:$X$121,'SEMAP Nonroad Growth Factors'!W$1,FALSE)),VLOOKUP($H18,'SEMAP Nonroad Growth Factors'!$A$3:$X$121,'SEMAP Nonroad Growth Factors'!W$1,FALSE),VLOOKUP($G18,'SEMAP Nonroad Growth Factors'!$A$3:$X$121,'SEMAP Nonroad Growth Factors'!W$1,FALSE))</f>
        <v>1</v>
      </c>
      <c r="J18" s="55">
        <v>0</v>
      </c>
      <c r="K18" s="55">
        <f>VLOOKUP($H18,'SEMAP Locomotive Controls_2014'!$A$5:$L$9,K$1,FALSE)</f>
        <v>0</v>
      </c>
      <c r="L18" s="55">
        <f>VLOOKUP($H18,'SEMAP Locomotive Controls_2014'!$A$5:$L$9,L$1,FALSE)</f>
        <v>0</v>
      </c>
      <c r="M18" s="55">
        <f t="shared" si="2"/>
        <v>1.7659844000000002</v>
      </c>
      <c r="N18" s="55">
        <f t="shared" si="13"/>
        <v>17.935770999999999</v>
      </c>
      <c r="O18" s="55">
        <f t="shared" si="3"/>
        <v>0.69734304000000003</v>
      </c>
      <c r="P18" s="55">
        <f>IF(ISNA(VLOOKUP($G18,'SEMAP Nonroad Growth Factors'!$A$3:$X$121,'SEMAP Nonroad Growth Factors'!X$1,FALSE)),VLOOKUP($H18,'SEMAP Nonroad Growth Factors'!$A$3:$X$121,'SEMAP Nonroad Growth Factors'!X$1,FALSE),VLOOKUP($G18,'SEMAP Nonroad Growth Factors'!$A$3:$X$121,'SEMAP Nonroad Growth Factors'!X$1,FALSE))</f>
        <v>1.1186258827201434</v>
      </c>
      <c r="Q18" s="55">
        <v>0</v>
      </c>
      <c r="R18" s="55">
        <f>VLOOKUP($H18,'SEMAP Locomotive Controls_2030'!$A$5:$L$9,R$1,FALSE)</f>
        <v>16.115702479338847</v>
      </c>
      <c r="S18" s="55">
        <f>VLOOKUP($H18,'SEMAP Locomotive Controls_2030'!$A$5:$L$9,S$1,FALSE)</f>
        <v>0</v>
      </c>
      <c r="T18" s="55">
        <f t="shared" si="4"/>
        <v>1.9754758583200032</v>
      </c>
      <c r="U18" s="55">
        <f t="shared" si="5"/>
        <v>16.830056968717741</v>
      </c>
      <c r="V18" s="55">
        <f t="shared" si="6"/>
        <v>0.7800659736787483</v>
      </c>
      <c r="W18" s="76" t="str">
        <f>VLOOKUP($G18,OSDFactor!$I$2:$Q$156,7,FALSE)</f>
        <v>"7"</v>
      </c>
      <c r="X18" s="76">
        <f>VLOOKUP($G18,OSDFactor!$I$2:$Q$156,9,FALSE)</f>
        <v>2.68817204300968E-3</v>
      </c>
      <c r="Y18" s="63">
        <f t="shared" si="7"/>
        <v>4.7472698924712247E-3</v>
      </c>
      <c r="Z18" s="63">
        <f t="shared" si="8"/>
        <v>1.8745780645153811E-3</v>
      </c>
      <c r="AA18" s="63">
        <f t="shared" si="9"/>
        <v>4.8214438172023769E-2</v>
      </c>
      <c r="AB18" s="63">
        <f t="shared" si="10"/>
        <v>5.3104189739763838E-3</v>
      </c>
      <c r="AC18" s="63">
        <f t="shared" si="11"/>
        <v>2.0969515421463362E-3</v>
      </c>
      <c r="AD18" s="63">
        <f t="shared" si="12"/>
        <v>4.5242088625567271E-2</v>
      </c>
    </row>
    <row r="19" spans="1:30" x14ac:dyDescent="0.25">
      <c r="A19" s="4" t="s">
        <v>80</v>
      </c>
      <c r="B19" s="4" t="s">
        <v>81</v>
      </c>
      <c r="C19" s="4" t="s">
        <v>28</v>
      </c>
      <c r="D19" s="81">
        <v>6.6144600000000002</v>
      </c>
      <c r="E19" s="81">
        <v>47.2712</v>
      </c>
      <c r="F19" s="81">
        <v>2.2867389999999999</v>
      </c>
      <c r="G19" t="str">
        <f t="shared" si="0"/>
        <v>13217_2285002006</v>
      </c>
      <c r="H19" t="str">
        <f t="shared" si="1"/>
        <v>13_2285002006</v>
      </c>
      <c r="I19" s="55">
        <f>IF(ISNA(VLOOKUP($G19,'SEMAP Nonroad Growth Factors'!$A$3:$X$121,'SEMAP Nonroad Growth Factors'!W$1,FALSE)),VLOOKUP($H19,'SEMAP Nonroad Growth Factors'!$A$3:$X$121,'SEMAP Nonroad Growth Factors'!W$1,FALSE),VLOOKUP($G19,'SEMAP Nonroad Growth Factors'!$A$3:$X$121,'SEMAP Nonroad Growth Factors'!W$1,FALSE))</f>
        <v>1</v>
      </c>
      <c r="J19" s="55">
        <v>0</v>
      </c>
      <c r="K19" s="55">
        <f>VLOOKUP($H19,'SEMAP Locomotive Controls_2014'!$A$5:$L$9,K$1,FALSE)</f>
        <v>22.857142857142854</v>
      </c>
      <c r="L19" s="55">
        <f>VLOOKUP($H19,'SEMAP Locomotive Controls_2014'!$A$5:$L$9,L$1,FALSE)</f>
        <v>34.408602150537654</v>
      </c>
      <c r="M19" s="55">
        <f t="shared" si="2"/>
        <v>6.6144600000000002</v>
      </c>
      <c r="N19" s="55">
        <f t="shared" si="13"/>
        <v>36.466354285714289</v>
      </c>
      <c r="O19" s="55">
        <f t="shared" si="3"/>
        <v>1.4999040752688169</v>
      </c>
      <c r="P19" s="55">
        <f>IF(ISNA(VLOOKUP($G19,'SEMAP Nonroad Growth Factors'!$A$3:$X$121,'SEMAP Nonroad Growth Factors'!X$1,FALSE)),VLOOKUP($H19,'SEMAP Nonroad Growth Factors'!$A$3:$X$121,'SEMAP Nonroad Growth Factors'!X$1,FALSE),VLOOKUP($G19,'SEMAP Nonroad Growth Factors'!$A$3:$X$121,'SEMAP Nonroad Growth Factors'!X$1,FALSE))</f>
        <v>1.1186258827201434</v>
      </c>
      <c r="Q19" s="55">
        <v>0</v>
      </c>
      <c r="R19" s="55">
        <f>VLOOKUP($H19,'SEMAP Locomotive Controls_2030'!$A$5:$L$9,R$1,FALSE)</f>
        <v>69.714285714285708</v>
      </c>
      <c r="S19" s="55">
        <f>VLOOKUP($H19,'SEMAP Locomotive Controls_2030'!$A$5:$L$9,S$1,FALSE)</f>
        <v>79.569892473118273</v>
      </c>
      <c r="T19" s="55">
        <f t="shared" si="4"/>
        <v>7.3991061562170799</v>
      </c>
      <c r="U19" s="55">
        <f t="shared" si="5"/>
        <v>16.014718599107109</v>
      </c>
      <c r="V19" s="55">
        <f t="shared" si="6"/>
        <v>0.5226032603880213</v>
      </c>
      <c r="W19" s="76" t="str">
        <f>VLOOKUP($G19,OSDFactor!$I$2:$Q$156,7,FALSE)</f>
        <v>"7"</v>
      </c>
      <c r="X19" s="76">
        <f>VLOOKUP($G19,OSDFactor!$I$2:$Q$156,9,FALSE)</f>
        <v>2.68817204300968E-3</v>
      </c>
      <c r="Y19" s="63">
        <f t="shared" si="7"/>
        <v>1.7780806451605808E-2</v>
      </c>
      <c r="Z19" s="63">
        <f t="shared" si="8"/>
        <v>4.0320002023339204E-3</v>
      </c>
      <c r="AA19" s="63">
        <f t="shared" si="9"/>
        <v>9.8027834101343372E-2</v>
      </c>
      <c r="AB19" s="63">
        <f t="shared" si="10"/>
        <v>1.9890070312403568E-2</v>
      </c>
      <c r="AC19" s="63">
        <f t="shared" si="11"/>
        <v>1.4048474741607869E-3</v>
      </c>
      <c r="AD19" s="63">
        <f t="shared" si="12"/>
        <v>4.3050318814786874E-2</v>
      </c>
    </row>
    <row r="20" spans="1:30" x14ac:dyDescent="0.25">
      <c r="A20" s="4" t="s">
        <v>80</v>
      </c>
      <c r="B20" s="4" t="s">
        <v>81</v>
      </c>
      <c r="C20" s="4" t="s">
        <v>30</v>
      </c>
      <c r="D20" s="81">
        <v>1.0873102000000001</v>
      </c>
      <c r="E20" s="81">
        <v>11.043021</v>
      </c>
      <c r="F20" s="81">
        <v>0.42935374999999998</v>
      </c>
      <c r="G20" t="str">
        <f t="shared" si="0"/>
        <v>13217_2285002007</v>
      </c>
      <c r="H20" t="str">
        <f t="shared" si="1"/>
        <v>13_2285002007</v>
      </c>
      <c r="I20" s="55">
        <f>IF(ISNA(VLOOKUP($G20,'SEMAP Nonroad Growth Factors'!$A$3:$X$121,'SEMAP Nonroad Growth Factors'!W$1,FALSE)),VLOOKUP($H20,'SEMAP Nonroad Growth Factors'!$A$3:$X$121,'SEMAP Nonroad Growth Factors'!W$1,FALSE),VLOOKUP($G20,'SEMAP Nonroad Growth Factors'!$A$3:$X$121,'SEMAP Nonroad Growth Factors'!W$1,FALSE))</f>
        <v>1</v>
      </c>
      <c r="J20" s="55">
        <v>0</v>
      </c>
      <c r="K20" s="55">
        <f>VLOOKUP($H20,'SEMAP Locomotive Controls_2014'!$A$5:$L$9,K$1,FALSE)</f>
        <v>0</v>
      </c>
      <c r="L20" s="55">
        <f>VLOOKUP($H20,'SEMAP Locomotive Controls_2014'!$A$5:$L$9,L$1,FALSE)</f>
        <v>0</v>
      </c>
      <c r="M20" s="55">
        <f t="shared" si="2"/>
        <v>1.0873102000000001</v>
      </c>
      <c r="N20" s="55">
        <f t="shared" si="13"/>
        <v>11.043021</v>
      </c>
      <c r="O20" s="55">
        <f t="shared" si="3"/>
        <v>0.42935374999999998</v>
      </c>
      <c r="P20" s="55">
        <f>IF(ISNA(VLOOKUP($G20,'SEMAP Nonroad Growth Factors'!$A$3:$X$121,'SEMAP Nonroad Growth Factors'!X$1,FALSE)),VLOOKUP($H20,'SEMAP Nonroad Growth Factors'!$A$3:$X$121,'SEMAP Nonroad Growth Factors'!X$1,FALSE),VLOOKUP($G20,'SEMAP Nonroad Growth Factors'!$A$3:$X$121,'SEMAP Nonroad Growth Factors'!X$1,FALSE))</f>
        <v>1.1186258827201434</v>
      </c>
      <c r="Q20" s="55">
        <v>0</v>
      </c>
      <c r="R20" s="55">
        <f>VLOOKUP($H20,'SEMAP Locomotive Controls_2030'!$A$5:$L$9,R$1,FALSE)</f>
        <v>16.115702479338847</v>
      </c>
      <c r="S20" s="55">
        <f>VLOOKUP($H20,'SEMAP Locomotive Controls_2030'!$A$5:$L$9,S$1,FALSE)</f>
        <v>0</v>
      </c>
      <c r="T20" s="55">
        <f t="shared" si="4"/>
        <v>1.2162933322656158</v>
      </c>
      <c r="U20" s="55">
        <f t="shared" si="5"/>
        <v>10.36223491796067</v>
      </c>
      <c r="V20" s="55">
        <f t="shared" si="6"/>
        <v>0.48028621759295376</v>
      </c>
      <c r="W20" s="76" t="str">
        <f>VLOOKUP($G20,OSDFactor!$I$2:$Q$156,7,FALSE)</f>
        <v>"7"</v>
      </c>
      <c r="X20" s="76">
        <f>VLOOKUP($G20,OSDFactor!$I$2:$Q$156,9,FALSE)</f>
        <v>2.68817204300968E-3</v>
      </c>
      <c r="Y20" s="63">
        <f t="shared" si="7"/>
        <v>2.922876881719264E-3</v>
      </c>
      <c r="Z20" s="63">
        <f t="shared" si="8"/>
        <v>1.1541767473113673E-3</v>
      </c>
      <c r="AA20" s="63">
        <f t="shared" si="9"/>
        <v>2.9685540322568798E-2</v>
      </c>
      <c r="AB20" s="63">
        <f t="shared" si="10"/>
        <v>3.2696057318955117E-3</v>
      </c>
      <c r="AC20" s="63">
        <f t="shared" si="11"/>
        <v>1.2910919827762422E-3</v>
      </c>
      <c r="AD20" s="63">
        <f t="shared" si="12"/>
        <v>2.7855470209560577E-2</v>
      </c>
    </row>
    <row r="21" spans="1:30" x14ac:dyDescent="0.25">
      <c r="A21" s="4" t="s">
        <v>82</v>
      </c>
      <c r="B21" s="4" t="s">
        <v>83</v>
      </c>
      <c r="C21" s="4" t="s">
        <v>28</v>
      </c>
      <c r="D21" s="81">
        <v>47.950380000000003</v>
      </c>
      <c r="E21" s="81">
        <v>297.31169999999997</v>
      </c>
      <c r="F21" s="81">
        <v>16.888539999999999</v>
      </c>
      <c r="G21" t="str">
        <f t="shared" si="0"/>
        <v>13223_2285002006</v>
      </c>
      <c r="H21" t="str">
        <f t="shared" si="1"/>
        <v>13_2285002006</v>
      </c>
      <c r="I21" s="55">
        <f>IF(ISNA(VLOOKUP($G21,'SEMAP Nonroad Growth Factors'!$A$3:$X$121,'SEMAP Nonroad Growth Factors'!W$1,FALSE)),VLOOKUP($H21,'SEMAP Nonroad Growth Factors'!$A$3:$X$121,'SEMAP Nonroad Growth Factors'!W$1,FALSE),VLOOKUP($G21,'SEMAP Nonroad Growth Factors'!$A$3:$X$121,'SEMAP Nonroad Growth Factors'!W$1,FALSE))</f>
        <v>1</v>
      </c>
      <c r="J21" s="55">
        <v>0</v>
      </c>
      <c r="K21" s="55">
        <f>VLOOKUP($H21,'SEMAP Locomotive Controls_2014'!$A$5:$L$9,K$1,FALSE)</f>
        <v>22.857142857142854</v>
      </c>
      <c r="L21" s="55">
        <f>VLOOKUP($H21,'SEMAP Locomotive Controls_2014'!$A$5:$L$9,L$1,FALSE)</f>
        <v>34.408602150537654</v>
      </c>
      <c r="M21" s="55">
        <f t="shared" si="2"/>
        <v>47.950380000000003</v>
      </c>
      <c r="N21" s="55">
        <f t="shared" si="13"/>
        <v>229.35473999999999</v>
      </c>
      <c r="O21" s="55">
        <f t="shared" si="3"/>
        <v>11.077429462365588</v>
      </c>
      <c r="P21" s="55">
        <f>IF(ISNA(VLOOKUP($G21,'SEMAP Nonroad Growth Factors'!$A$3:$X$121,'SEMAP Nonroad Growth Factors'!X$1,FALSE)),VLOOKUP($H21,'SEMAP Nonroad Growth Factors'!$A$3:$X$121,'SEMAP Nonroad Growth Factors'!X$1,FALSE),VLOOKUP($G21,'SEMAP Nonroad Growth Factors'!$A$3:$X$121,'SEMAP Nonroad Growth Factors'!X$1,FALSE))</f>
        <v>1.1186258827201434</v>
      </c>
      <c r="Q21" s="55">
        <v>0</v>
      </c>
      <c r="R21" s="55">
        <f>VLOOKUP($H21,'SEMAP Locomotive Controls_2030'!$A$5:$L$9,R$1,FALSE)</f>
        <v>69.714285714285708</v>
      </c>
      <c r="S21" s="55">
        <f>VLOOKUP($H21,'SEMAP Locomotive Controls_2030'!$A$5:$L$9,S$1,FALSE)</f>
        <v>79.569892473118273</v>
      </c>
      <c r="T21" s="55">
        <f t="shared" si="4"/>
        <v>53.638536154266312</v>
      </c>
      <c r="U21" s="55">
        <f t="shared" si="5"/>
        <v>100.72439903624517</v>
      </c>
      <c r="V21" s="55">
        <f t="shared" si="6"/>
        <v>3.8596473262552111</v>
      </c>
      <c r="W21" s="76" t="str">
        <f>VLOOKUP($G21,OSDFactor!$I$2:$Q$156,7,FALSE)</f>
        <v>"7"</v>
      </c>
      <c r="X21" s="76">
        <f>VLOOKUP($G21,OSDFactor!$I$2:$Q$156,9,FALSE)</f>
        <v>2.68817204300968E-3</v>
      </c>
      <c r="Y21" s="63">
        <f t="shared" si="7"/>
        <v>0.12889887096769051</v>
      </c>
      <c r="Z21" s="63">
        <f t="shared" si="8"/>
        <v>2.9778036189142924E-2</v>
      </c>
      <c r="AA21" s="63">
        <f t="shared" si="9"/>
        <v>0.61654499999975398</v>
      </c>
      <c r="AB21" s="63">
        <f t="shared" si="10"/>
        <v>0.14418961331786265</v>
      </c>
      <c r="AC21" s="63">
        <f t="shared" si="11"/>
        <v>1.0375396038316319E-2</v>
      </c>
      <c r="AD21" s="63">
        <f t="shared" si="12"/>
        <v>0.27076451353818543</v>
      </c>
    </row>
    <row r="22" spans="1:30" x14ac:dyDescent="0.25">
      <c r="A22" s="4" t="s">
        <v>86</v>
      </c>
      <c r="B22" s="4" t="s">
        <v>87</v>
      </c>
      <c r="C22" s="4" t="s">
        <v>28</v>
      </c>
      <c r="D22" s="81">
        <v>4.1705730000000001</v>
      </c>
      <c r="E22" s="81">
        <v>29.80566</v>
      </c>
      <c r="F22" s="81">
        <v>1.4418470000000001</v>
      </c>
      <c r="G22" t="str">
        <f t="shared" si="0"/>
        <v>13247_2285002006</v>
      </c>
      <c r="H22" t="str">
        <f t="shared" si="1"/>
        <v>13_2285002006</v>
      </c>
      <c r="I22" s="55">
        <f>IF(ISNA(VLOOKUP($G22,'SEMAP Nonroad Growth Factors'!$A$3:$X$121,'SEMAP Nonroad Growth Factors'!W$1,FALSE)),VLOOKUP($H22,'SEMAP Nonroad Growth Factors'!$A$3:$X$121,'SEMAP Nonroad Growth Factors'!W$1,FALSE),VLOOKUP($G22,'SEMAP Nonroad Growth Factors'!$A$3:$X$121,'SEMAP Nonroad Growth Factors'!W$1,FALSE))</f>
        <v>1</v>
      </c>
      <c r="J22" s="55">
        <v>0</v>
      </c>
      <c r="K22" s="55">
        <f>VLOOKUP($H22,'SEMAP Locomotive Controls_2014'!$A$5:$L$9,K$1,FALSE)</f>
        <v>22.857142857142854</v>
      </c>
      <c r="L22" s="55">
        <f>VLOOKUP($H22,'SEMAP Locomotive Controls_2014'!$A$5:$L$9,L$1,FALSE)</f>
        <v>34.408602150537654</v>
      </c>
      <c r="M22" s="55">
        <f t="shared" si="2"/>
        <v>4.1705730000000001</v>
      </c>
      <c r="N22" s="55">
        <f t="shared" si="13"/>
        <v>22.992937714285716</v>
      </c>
      <c r="O22" s="55">
        <f t="shared" si="3"/>
        <v>0.94572760215053753</v>
      </c>
      <c r="P22" s="55">
        <f>IF(ISNA(VLOOKUP($G22,'SEMAP Nonroad Growth Factors'!$A$3:$X$121,'SEMAP Nonroad Growth Factors'!X$1,FALSE)),VLOOKUP($H22,'SEMAP Nonroad Growth Factors'!$A$3:$X$121,'SEMAP Nonroad Growth Factors'!X$1,FALSE),VLOOKUP($G22,'SEMAP Nonroad Growth Factors'!$A$3:$X$121,'SEMAP Nonroad Growth Factors'!X$1,FALSE))</f>
        <v>1.1186258827201434</v>
      </c>
      <c r="Q22" s="55">
        <v>0</v>
      </c>
      <c r="R22" s="55">
        <f>VLOOKUP($H22,'SEMAP Locomotive Controls_2030'!$A$5:$L$9,R$1,FALSE)</f>
        <v>69.714285714285708</v>
      </c>
      <c r="S22" s="55">
        <f>VLOOKUP($H22,'SEMAP Locomotive Controls_2030'!$A$5:$L$9,S$1,FALSE)</f>
        <v>79.569892473118273</v>
      </c>
      <c r="T22" s="55">
        <f t="shared" si="4"/>
        <v>4.665310903573797</v>
      </c>
      <c r="U22" s="55">
        <f t="shared" si="5"/>
        <v>10.097675911774248</v>
      </c>
      <c r="V22" s="55">
        <f t="shared" si="6"/>
        <v>0.32951462461640246</v>
      </c>
      <c r="W22" s="76" t="str">
        <f>VLOOKUP($G22,OSDFactor!$I$2:$Q$156,7,FALSE)</f>
        <v>"7"</v>
      </c>
      <c r="X22" s="76">
        <f>VLOOKUP($G22,OSDFactor!$I$2:$Q$156,9,FALSE)</f>
        <v>2.68817204300968E-3</v>
      </c>
      <c r="Y22" s="63">
        <f t="shared" si="7"/>
        <v>1.121121774193101E-2</v>
      </c>
      <c r="Z22" s="63">
        <f t="shared" si="8"/>
        <v>2.5422785004036563E-3</v>
      </c>
      <c r="AA22" s="63">
        <f t="shared" si="9"/>
        <v>6.1808972350205757E-2</v>
      </c>
      <c r="AB22" s="63">
        <f t="shared" si="10"/>
        <v>1.2541158342935311E-2</v>
      </c>
      <c r="AC22" s="63">
        <f t="shared" si="11"/>
        <v>8.8579200165664243E-4</v>
      </c>
      <c r="AD22" s="63">
        <f t="shared" si="12"/>
        <v>2.7144290085403814E-2</v>
      </c>
    </row>
    <row r="23" spans="1:30" x14ac:dyDescent="0.25">
      <c r="A23" t="s">
        <v>54</v>
      </c>
      <c r="B23" t="s">
        <v>55</v>
      </c>
      <c r="C23" s="64" t="s">
        <v>34</v>
      </c>
      <c r="D23" s="96">
        <v>8.1336499999999994</v>
      </c>
      <c r="E23" s="96">
        <v>65.292299999999997</v>
      </c>
      <c r="F23" s="96">
        <v>4.6737099999999998</v>
      </c>
      <c r="G23" t="str">
        <f t="shared" ref="G23:G26" si="14">A23&amp;"_"&amp;C23</f>
        <v>13015_2285002010</v>
      </c>
      <c r="H23" t="str">
        <f t="shared" ref="H23:H26" si="15">13&amp;"_"&amp;C23</f>
        <v>13_2285002010</v>
      </c>
      <c r="I23" s="55">
        <f>IF(ISNA(VLOOKUP($G23,'SEMAP Nonroad Growth Factors'!$A$3:$X$121,'SEMAP Nonroad Growth Factors'!W$1,FALSE)),VLOOKUP($H23,'SEMAP Nonroad Growth Factors'!$A$3:$X$121,'SEMAP Nonroad Growth Factors'!W$1,FALSE),VLOOKUP($G23,'SEMAP Nonroad Growth Factors'!$A$3:$X$121,'SEMAP Nonroad Growth Factors'!W$1,FALSE))</f>
        <v>1</v>
      </c>
      <c r="J23" s="55">
        <v>0</v>
      </c>
      <c r="K23" s="55">
        <f>VLOOKUP($H23,'SEMAP Locomotive Controls_2014'!$A$5:$L$9,K$1,FALSE)</f>
        <v>12.851405622489965</v>
      </c>
      <c r="L23" s="55">
        <f>VLOOKUP($H23,'SEMAP Locomotive Controls_2014'!$A$5:$L$9,L$1,FALSE)</f>
        <v>15.333333333333345</v>
      </c>
      <c r="M23" s="55">
        <f t="shared" si="2"/>
        <v>8.1336499999999994</v>
      </c>
      <c r="N23" s="55">
        <f t="shared" si="13"/>
        <v>56.901321686746982</v>
      </c>
      <c r="O23" s="55">
        <f t="shared" si="3"/>
        <v>3.9570744666666662</v>
      </c>
      <c r="P23" s="55">
        <f>IF(ISNA(VLOOKUP($G23,'SEMAP Nonroad Growth Factors'!$A$3:$X$121,'SEMAP Nonroad Growth Factors'!X$1,FALSE)),VLOOKUP($H23,'SEMAP Nonroad Growth Factors'!$A$3:$X$121,'SEMAP Nonroad Growth Factors'!X$1,FALSE),VLOOKUP($G23,'SEMAP Nonroad Growth Factors'!$A$3:$X$121,'SEMAP Nonroad Growth Factors'!X$1,FALSE))</f>
        <v>1.1186258827201434</v>
      </c>
      <c r="Q23" s="55">
        <v>0</v>
      </c>
      <c r="R23" s="55">
        <f>VLOOKUP($H23,'SEMAP Locomotive Controls_2030'!$A$5:$L$9,R$1,FALSE)</f>
        <v>52.208835341365464</v>
      </c>
      <c r="S23" s="55">
        <f>VLOOKUP($H23,'SEMAP Locomotive Controls_2030'!$A$5:$L$9,S$1,FALSE)</f>
        <v>58.666666666666671</v>
      </c>
      <c r="T23" s="55">
        <f t="shared" si="4"/>
        <v>9.0985114109866938</v>
      </c>
      <c r="U23" s="55">
        <f t="shared" si="5"/>
        <v>34.905546786976231</v>
      </c>
      <c r="V23" s="55">
        <f t="shared" si="6"/>
        <v>2.1609616293888907</v>
      </c>
      <c r="W23" s="76" t="str">
        <f>VLOOKUP($G23,OSDFactor!$I$2:$Q$156,7,FALSE)</f>
        <v>"7"</v>
      </c>
      <c r="X23" s="76">
        <f>VLOOKUP($G23,OSDFactor!$I$2:$Q$156,9,FALSE)</f>
        <v>2.68817204300968E-3</v>
      </c>
      <c r="Y23" s="63">
        <f t="shared" si="7"/>
        <v>2.1864650537625683E-2</v>
      </c>
      <c r="Z23" s="63">
        <f t="shared" si="8"/>
        <v>1.0637296953400772E-2</v>
      </c>
      <c r="AA23" s="63">
        <f t="shared" si="9"/>
        <v>0.15296054216861366</v>
      </c>
      <c r="AB23" s="63">
        <f t="shared" si="10"/>
        <v>2.4458364008018988E-2</v>
      </c>
      <c r="AC23" s="63">
        <f t="shared" si="11"/>
        <v>5.8090366381398613E-3</v>
      </c>
      <c r="AD23" s="63">
        <f t="shared" si="12"/>
        <v>9.383211501871587E-2</v>
      </c>
    </row>
    <row r="24" spans="1:30" x14ac:dyDescent="0.25">
      <c r="A24" t="s">
        <v>62</v>
      </c>
      <c r="B24" t="s">
        <v>63</v>
      </c>
      <c r="C24" s="64" t="s">
        <v>34</v>
      </c>
      <c r="D24" s="96">
        <v>4.9463800000000004</v>
      </c>
      <c r="E24" s="96">
        <v>39.706699999999998</v>
      </c>
      <c r="F24" s="96">
        <v>2.84226</v>
      </c>
      <c r="G24" t="str">
        <f t="shared" si="14"/>
        <v>13067_2285002010</v>
      </c>
      <c r="H24" t="str">
        <f t="shared" si="15"/>
        <v>13_2285002010</v>
      </c>
      <c r="I24" s="55">
        <f>IF(ISNA(VLOOKUP($G24,'SEMAP Nonroad Growth Factors'!$A$3:$X$121,'SEMAP Nonroad Growth Factors'!W$1,FALSE)),VLOOKUP($H24,'SEMAP Nonroad Growth Factors'!$A$3:$X$121,'SEMAP Nonroad Growth Factors'!W$1,FALSE),VLOOKUP($G24,'SEMAP Nonroad Growth Factors'!$A$3:$X$121,'SEMAP Nonroad Growth Factors'!W$1,FALSE))</f>
        <v>1</v>
      </c>
      <c r="J24" s="55">
        <v>0</v>
      </c>
      <c r="K24" s="55">
        <f>VLOOKUP($H24,'SEMAP Locomotive Controls_2014'!$A$5:$L$9,K$1,FALSE)</f>
        <v>12.851405622489965</v>
      </c>
      <c r="L24" s="55">
        <f>VLOOKUP($H24,'SEMAP Locomotive Controls_2014'!$A$5:$L$9,L$1,FALSE)</f>
        <v>15.333333333333345</v>
      </c>
      <c r="M24" s="55">
        <f t="shared" si="2"/>
        <v>4.9463800000000004</v>
      </c>
      <c r="N24" s="55">
        <f t="shared" si="13"/>
        <v>34.603830923694773</v>
      </c>
      <c r="O24" s="55">
        <f t="shared" si="3"/>
        <v>2.4064467999999999</v>
      </c>
      <c r="P24" s="55">
        <f>IF(ISNA(VLOOKUP($G24,'SEMAP Nonroad Growth Factors'!$A$3:$X$121,'SEMAP Nonroad Growth Factors'!X$1,FALSE)),VLOOKUP($H24,'SEMAP Nonroad Growth Factors'!$A$3:$X$121,'SEMAP Nonroad Growth Factors'!X$1,FALSE),VLOOKUP($G24,'SEMAP Nonroad Growth Factors'!$A$3:$X$121,'SEMAP Nonroad Growth Factors'!X$1,FALSE))</f>
        <v>1.1186258827201434</v>
      </c>
      <c r="Q24" s="55">
        <v>0</v>
      </c>
      <c r="R24" s="55">
        <f>VLOOKUP($H24,'SEMAP Locomotive Controls_2030'!$A$5:$L$9,R$1,FALSE)</f>
        <v>52.208835341365464</v>
      </c>
      <c r="S24" s="55">
        <f>VLOOKUP($H24,'SEMAP Locomotive Controls_2030'!$A$5:$L$9,S$1,FALSE)</f>
        <v>58.666666666666671</v>
      </c>
      <c r="T24" s="55">
        <f t="shared" si="4"/>
        <v>5.5331486937692631</v>
      </c>
      <c r="U24" s="55">
        <f t="shared" si="5"/>
        <v>21.227374048799462</v>
      </c>
      <c r="V24" s="55">
        <f t="shared" si="6"/>
        <v>1.3141625819203306</v>
      </c>
      <c r="W24" s="76" t="str">
        <f>VLOOKUP($G24,OSDFactor!$I$2:$Q$156,7,FALSE)</f>
        <v>"7"</v>
      </c>
      <c r="X24" s="76">
        <f>VLOOKUP($G24,OSDFactor!$I$2:$Q$156,9,FALSE)</f>
        <v>2.68817204300968E-3</v>
      </c>
      <c r="Y24" s="63">
        <f t="shared" si="7"/>
        <v>1.3296720430102223E-2</v>
      </c>
      <c r="Z24" s="63">
        <f t="shared" si="8"/>
        <v>6.4689430107501061E-3</v>
      </c>
      <c r="AA24" s="63">
        <f t="shared" si="9"/>
        <v>9.3021050870110117E-2</v>
      </c>
      <c r="AB24" s="63">
        <f t="shared" si="10"/>
        <v>1.4874055628406062E-2</v>
      </c>
      <c r="AC24" s="63">
        <f t="shared" si="11"/>
        <v>3.5326951126876511E-3</v>
      </c>
      <c r="AD24" s="63">
        <f t="shared" si="12"/>
        <v>5.7062833464491911E-2</v>
      </c>
    </row>
    <row r="25" spans="1:30" x14ac:dyDescent="0.25">
      <c r="A25" t="s">
        <v>66</v>
      </c>
      <c r="B25" t="s">
        <v>194</v>
      </c>
      <c r="C25" s="64" t="s">
        <v>34</v>
      </c>
      <c r="D25" s="96">
        <v>11.593540000000001</v>
      </c>
      <c r="E25" s="96">
        <v>91.358000000000004</v>
      </c>
      <c r="F25" s="96">
        <v>6.6920000000000002</v>
      </c>
      <c r="G25" t="str">
        <f t="shared" si="14"/>
        <v>13089_2285002010</v>
      </c>
      <c r="H25" t="str">
        <f t="shared" si="15"/>
        <v>13_2285002010</v>
      </c>
      <c r="I25" s="55">
        <f>IF(ISNA(VLOOKUP($G25,'SEMAP Nonroad Growth Factors'!$A$3:$X$121,'SEMAP Nonroad Growth Factors'!W$1,FALSE)),VLOOKUP($H25,'SEMAP Nonroad Growth Factors'!$A$3:$X$121,'SEMAP Nonroad Growth Factors'!W$1,FALSE),VLOOKUP($G25,'SEMAP Nonroad Growth Factors'!$A$3:$X$121,'SEMAP Nonroad Growth Factors'!W$1,FALSE))</f>
        <v>1</v>
      </c>
      <c r="J25" s="55">
        <v>0</v>
      </c>
      <c r="K25" s="55">
        <f>VLOOKUP($H25,'SEMAP Locomotive Controls_2014'!$A$5:$L$9,K$1,FALSE)</f>
        <v>12.851405622489965</v>
      </c>
      <c r="L25" s="55">
        <f>VLOOKUP($H25,'SEMAP Locomotive Controls_2014'!$A$5:$L$9,L$1,FALSE)</f>
        <v>15.333333333333345</v>
      </c>
      <c r="M25" s="55">
        <f t="shared" si="2"/>
        <v>11.593540000000001</v>
      </c>
      <c r="N25" s="55">
        <f t="shared" si="13"/>
        <v>79.617212851405625</v>
      </c>
      <c r="O25" s="55">
        <f t="shared" si="3"/>
        <v>5.665893333333333</v>
      </c>
      <c r="P25" s="55">
        <f>IF(ISNA(VLOOKUP($G25,'SEMAP Nonroad Growth Factors'!$A$3:$X$121,'SEMAP Nonroad Growth Factors'!X$1,FALSE)),VLOOKUP($H25,'SEMAP Nonroad Growth Factors'!$A$3:$X$121,'SEMAP Nonroad Growth Factors'!X$1,FALSE),VLOOKUP($G25,'SEMAP Nonroad Growth Factors'!$A$3:$X$121,'SEMAP Nonroad Growth Factors'!X$1,FALSE))</f>
        <v>1.1186258827201434</v>
      </c>
      <c r="Q25" s="55">
        <v>0</v>
      </c>
      <c r="R25" s="55">
        <f>VLOOKUP($H25,'SEMAP Locomotive Controls_2030'!$A$5:$L$9,R$1,FALSE)</f>
        <v>52.208835341365464</v>
      </c>
      <c r="S25" s="55">
        <f>VLOOKUP($H25,'SEMAP Locomotive Controls_2030'!$A$5:$L$9,S$1,FALSE)</f>
        <v>58.666666666666671</v>
      </c>
      <c r="T25" s="55">
        <f t="shared" si="4"/>
        <v>12.968833916351292</v>
      </c>
      <c r="U25" s="55">
        <f t="shared" si="5"/>
        <v>48.840383067598694</v>
      </c>
      <c r="V25" s="55">
        <f t="shared" si="6"/>
        <v>3.0941490216274561</v>
      </c>
      <c r="W25" s="76" t="str">
        <f>VLOOKUP($G25,OSDFactor!$I$2:$Q$156,7,FALSE)</f>
        <v>"7"</v>
      </c>
      <c r="X25" s="76">
        <f>VLOOKUP($G25,OSDFactor!$I$2:$Q$156,9,FALSE)</f>
        <v>2.68817204300968E-3</v>
      </c>
      <c r="Y25" s="63">
        <f t="shared" si="7"/>
        <v>3.1165430107514446E-2</v>
      </c>
      <c r="Z25" s="63">
        <f t="shared" si="8"/>
        <v>1.5230896057341592E-2</v>
      </c>
      <c r="AA25" s="63">
        <f t="shared" si="9"/>
        <v>0.21402476572949961</v>
      </c>
      <c r="AB25" s="63">
        <f t="shared" si="10"/>
        <v>3.4862456764371282E-2</v>
      </c>
      <c r="AC25" s="63">
        <f t="shared" si="11"/>
        <v>8.3176048968446811E-3</v>
      </c>
      <c r="AD25" s="63">
        <f t="shared" si="12"/>
        <v>0.13129135233220215</v>
      </c>
    </row>
    <row r="26" spans="1:30" x14ac:dyDescent="0.25">
      <c r="A26" t="s">
        <v>72</v>
      </c>
      <c r="B26" t="s">
        <v>73</v>
      </c>
      <c r="C26" s="64" t="s">
        <v>34</v>
      </c>
      <c r="D26" s="96">
        <v>96.971829999999983</v>
      </c>
      <c r="E26" s="96">
        <v>764.98069999999996</v>
      </c>
      <c r="F26" s="96">
        <v>55.959130000000002</v>
      </c>
      <c r="G26" t="str">
        <f t="shared" si="14"/>
        <v>13121_2285002010</v>
      </c>
      <c r="H26" t="str">
        <f t="shared" si="15"/>
        <v>13_2285002010</v>
      </c>
      <c r="I26" s="55">
        <f>IF(ISNA(VLOOKUP($G26,'SEMAP Nonroad Growth Factors'!$A$3:$X$121,'SEMAP Nonroad Growth Factors'!W$1,FALSE)),VLOOKUP($H26,'SEMAP Nonroad Growth Factors'!$A$3:$X$121,'SEMAP Nonroad Growth Factors'!W$1,FALSE),VLOOKUP($G26,'SEMAP Nonroad Growth Factors'!$A$3:$X$121,'SEMAP Nonroad Growth Factors'!W$1,FALSE))</f>
        <v>1</v>
      </c>
      <c r="J26" s="55">
        <v>0</v>
      </c>
      <c r="K26" s="55">
        <f>VLOOKUP($H26,'SEMAP Locomotive Controls_2014'!$A$5:$L$9,K$1,FALSE)</f>
        <v>12.851405622489965</v>
      </c>
      <c r="L26" s="55">
        <f>VLOOKUP($H26,'SEMAP Locomotive Controls_2014'!$A$5:$L$9,L$1,FALSE)</f>
        <v>15.333333333333345</v>
      </c>
      <c r="M26" s="55">
        <f t="shared" si="2"/>
        <v>96.971829999999983</v>
      </c>
      <c r="N26" s="55">
        <f t="shared" si="13"/>
        <v>666.66992730923687</v>
      </c>
      <c r="O26" s="55">
        <f t="shared" si="3"/>
        <v>47.378730066666662</v>
      </c>
      <c r="P26" s="55">
        <f>IF(ISNA(VLOOKUP($G26,'SEMAP Nonroad Growth Factors'!$A$3:$X$121,'SEMAP Nonroad Growth Factors'!X$1,FALSE)),VLOOKUP($H26,'SEMAP Nonroad Growth Factors'!$A$3:$X$121,'SEMAP Nonroad Growth Factors'!X$1,FALSE),VLOOKUP($G26,'SEMAP Nonroad Growth Factors'!$A$3:$X$121,'SEMAP Nonroad Growth Factors'!X$1,FALSE))</f>
        <v>1.1186258827201434</v>
      </c>
      <c r="Q26" s="55">
        <v>0</v>
      </c>
      <c r="R26" s="55">
        <f>VLOOKUP($H26,'SEMAP Locomotive Controls_2030'!$A$5:$L$9,R$1,FALSE)</f>
        <v>52.208835341365464</v>
      </c>
      <c r="S26" s="55">
        <f>VLOOKUP($H26,'SEMAP Locomotive Controls_2030'!$A$5:$L$9,S$1,FALSE)</f>
        <v>58.666666666666671</v>
      </c>
      <c r="T26" s="55">
        <f t="shared" si="4"/>
        <v>108.47519893273767</v>
      </c>
      <c r="U26" s="55">
        <f t="shared" si="5"/>
        <v>408.96200034282487</v>
      </c>
      <c r="V26" s="55">
        <f t="shared" si="6"/>
        <v>25.873563559567188</v>
      </c>
      <c r="W26" s="76" t="str">
        <f>VLOOKUP($G26,OSDFactor!$I$2:$Q$156,7,FALSE)</f>
        <v>"7"</v>
      </c>
      <c r="X26" s="76">
        <f>VLOOKUP($G26,OSDFactor!$I$2:$Q$156,9,FALSE)</f>
        <v>2.68817204300968E-3</v>
      </c>
      <c r="Y26" s="63">
        <f t="shared" si="7"/>
        <v>0.26067696236548732</v>
      </c>
      <c r="Z26" s="63">
        <f t="shared" si="8"/>
        <v>0.12736217759851548</v>
      </c>
      <c r="AA26" s="63">
        <f t="shared" si="9"/>
        <v>1.7921234605079861</v>
      </c>
      <c r="AB26" s="63">
        <f t="shared" si="10"/>
        <v>0.2915999971308989</v>
      </c>
      <c r="AC26" s="63">
        <f t="shared" si="11"/>
        <v>6.9552590213862536E-2</v>
      </c>
      <c r="AD26" s="63">
        <f t="shared" si="12"/>
        <v>1.099360215974897</v>
      </c>
    </row>
    <row r="27" spans="1:30" x14ac:dyDescent="0.25">
      <c r="Y27" s="63">
        <f t="shared" ref="Y27:AD27" si="16">SUM(Y3:Y26)</f>
        <v>1.9868651623107665</v>
      </c>
      <c r="Z27" s="63">
        <f t="shared" si="16"/>
        <v>0.54267824548946897</v>
      </c>
      <c r="AA27" s="63">
        <f t="shared" si="16"/>
        <v>10.935167107510608</v>
      </c>
      <c r="AB27" s="63">
        <f t="shared" si="16"/>
        <v>2.2225587960357824</v>
      </c>
      <c r="AC27" s="63">
        <f t="shared" si="16"/>
        <v>0.22666055300395843</v>
      </c>
      <c r="AD27" s="63">
        <f t="shared" si="16"/>
        <v>5.2950019627628535</v>
      </c>
    </row>
    <row r="28" spans="1:30" x14ac:dyDescent="0.25">
      <c r="L28" s="76"/>
      <c r="M28" s="76"/>
      <c r="W28"/>
      <c r="X28"/>
    </row>
    <row r="29" spans="1:30" x14ac:dyDescent="0.25">
      <c r="L29" s="76"/>
      <c r="M29" s="76"/>
      <c r="W29"/>
      <c r="X29"/>
    </row>
    <row r="30" spans="1:30" x14ac:dyDescent="0.25">
      <c r="D30" s="55"/>
      <c r="E30" s="55"/>
      <c r="F30" s="55"/>
      <c r="L30" s="76"/>
      <c r="M30" s="76"/>
      <c r="W30"/>
      <c r="X30"/>
    </row>
    <row r="31" spans="1:30" x14ac:dyDescent="0.25">
      <c r="D31" s="55"/>
      <c r="E31" s="55"/>
      <c r="F31" s="55"/>
      <c r="L31" s="76"/>
      <c r="M31" s="76"/>
      <c r="W31"/>
      <c r="X31"/>
    </row>
    <row r="32" spans="1:30" x14ac:dyDescent="0.25">
      <c r="D32" s="55"/>
      <c r="E32" s="55"/>
      <c r="F32" s="55"/>
      <c r="G32" s="76"/>
      <c r="H32" s="76"/>
      <c r="W32"/>
      <c r="X32"/>
    </row>
    <row r="33" spans="4:24" x14ac:dyDescent="0.25">
      <c r="D33" s="55"/>
      <c r="E33" s="55"/>
      <c r="F33" s="55"/>
      <c r="G33" s="76"/>
      <c r="H33" s="76"/>
      <c r="W33"/>
      <c r="X33"/>
    </row>
    <row r="34" spans="4:24" x14ac:dyDescent="0.25">
      <c r="G34" s="76"/>
      <c r="H34" s="76"/>
      <c r="W34"/>
      <c r="X34"/>
    </row>
    <row r="35" spans="4:24" x14ac:dyDescent="0.25">
      <c r="G35" s="76"/>
      <c r="H35" s="76"/>
      <c r="W35"/>
      <c r="X35"/>
    </row>
    <row r="36" spans="4:24" x14ac:dyDescent="0.25">
      <c r="G36" s="76"/>
      <c r="H36" s="76"/>
      <c r="W36"/>
      <c r="X36"/>
    </row>
    <row r="37" spans="4:24" x14ac:dyDescent="0.25">
      <c r="R37" s="76"/>
      <c r="S37" s="76"/>
      <c r="W37"/>
      <c r="X37"/>
    </row>
    <row r="38" spans="4:24" x14ac:dyDescent="0.25">
      <c r="R38" s="76"/>
      <c r="S38" s="76"/>
      <c r="W38"/>
      <c r="X38"/>
    </row>
    <row r="39" spans="4:24" x14ac:dyDescent="0.25">
      <c r="R39" s="76"/>
      <c r="S39" s="76"/>
      <c r="W39"/>
      <c r="X39"/>
    </row>
    <row r="40" spans="4:24" x14ac:dyDescent="0.25">
      <c r="R40" s="76"/>
      <c r="S40" s="76"/>
      <c r="W40"/>
      <c r="X40"/>
    </row>
    <row r="41" spans="4:24" x14ac:dyDescent="0.25">
      <c r="R41" s="76"/>
      <c r="S41" s="76"/>
      <c r="W41"/>
      <c r="X41"/>
    </row>
    <row r="42" spans="4:24" x14ac:dyDescent="0.25">
      <c r="R42" s="76"/>
      <c r="S42" s="76"/>
      <c r="W42"/>
      <c r="X42"/>
    </row>
    <row r="43" spans="4:24" x14ac:dyDescent="0.25">
      <c r="R43" s="76"/>
      <c r="S43" s="76"/>
      <c r="W43"/>
      <c r="X43"/>
    </row>
    <row r="44" spans="4:24" x14ac:dyDescent="0.25">
      <c r="R44" s="76"/>
      <c r="S44" s="76"/>
      <c r="W44"/>
      <c r="X44"/>
    </row>
    <row r="45" spans="4:24" x14ac:dyDescent="0.25">
      <c r="R45" s="76"/>
      <c r="S45" s="76"/>
      <c r="W45"/>
      <c r="X45"/>
    </row>
    <row r="46" spans="4:24" x14ac:dyDescent="0.25">
      <c r="R46" s="76"/>
      <c r="S46" s="76"/>
      <c r="W46"/>
      <c r="X46"/>
    </row>
    <row r="47" spans="4:24" x14ac:dyDescent="0.25">
      <c r="R47" s="76"/>
      <c r="S47" s="76"/>
      <c r="W47"/>
      <c r="X47"/>
    </row>
    <row r="48" spans="4:24" x14ac:dyDescent="0.25">
      <c r="R48" s="76"/>
      <c r="S48" s="76"/>
      <c r="W48"/>
      <c r="X48"/>
    </row>
    <row r="49" spans="18:24" x14ac:dyDescent="0.25">
      <c r="R49" s="76"/>
      <c r="S49" s="76"/>
      <c r="W49"/>
      <c r="X49"/>
    </row>
    <row r="50" spans="18:24" x14ac:dyDescent="0.25">
      <c r="R50" s="76"/>
      <c r="S50" s="76"/>
      <c r="W50"/>
      <c r="X50"/>
    </row>
    <row r="51" spans="18:24" x14ac:dyDescent="0.25">
      <c r="R51" s="76"/>
      <c r="S51" s="76"/>
      <c r="W51"/>
      <c r="X51"/>
    </row>
    <row r="52" spans="18:24" x14ac:dyDescent="0.25">
      <c r="R52" s="76"/>
      <c r="S52" s="76"/>
      <c r="W52"/>
      <c r="X5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readme</vt:lpstr>
      <vt:lpstr>Summary</vt:lpstr>
      <vt:lpstr>Aircraft_sum (2)</vt:lpstr>
      <vt:lpstr>Aircraft_sum</vt:lpstr>
      <vt:lpstr>Aircraft_OSD</vt:lpstr>
      <vt:lpstr>Aircraft_ATL</vt:lpstr>
      <vt:lpstr>Railroad_sum (2)</vt:lpstr>
      <vt:lpstr>Railroad_sum</vt:lpstr>
      <vt:lpstr>Railroad_OSD</vt:lpstr>
      <vt:lpstr>RailYard</vt:lpstr>
      <vt:lpstr>OSDFactor</vt:lpstr>
      <vt:lpstr>SEMAP Nonroad Growth Factors</vt:lpstr>
      <vt:lpstr>SEMAP Locomotive Controls</vt:lpstr>
      <vt:lpstr>SEMAP Loc Cont RP calc</vt:lpstr>
      <vt:lpstr>SEMAP Locomotive Controls_2014</vt:lpstr>
      <vt:lpstr>SEMAP Locomotive Controls_2030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2016-02-11T15:11:50Z</dcterms:modified>
</cp:coreProperties>
</file>