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defaultThemeVersion="124226"/>
  <bookViews>
    <workbookView xWindow="4155" yWindow="2580" windowWidth="14805" windowHeight="8010" tabRatio="857" activeTab="11"/>
  </bookViews>
  <sheets>
    <sheet name="readme" sheetId="2" r:id="rId1"/>
    <sheet name="Summary_annual" sheetId="32" r:id="rId2"/>
    <sheet name="Aircraft_sum" sheetId="33" r:id="rId3"/>
    <sheet name="Aircraft" sheetId="30" r:id="rId4"/>
    <sheet name="Railroad_sum" sheetId="36" r:id="rId5"/>
    <sheet name="Railroad" sheetId="8" r:id="rId6"/>
    <sheet name="YardLocomotives_summary" sheetId="24" r:id="rId7"/>
    <sheet name="YardLocomotives" sheetId="17" r:id="rId8"/>
    <sheet name="SEMAP Nonroad Growth Factors" sheetId="10" r:id="rId9"/>
    <sheet name="SEMAP Locomotive Controls_2017" sheetId="13" r:id="rId10"/>
    <sheet name="SEMAP Locomotive Controls_2024" sheetId="15" r:id="rId11"/>
    <sheet name="SEMAP Locomotive Controls" sheetId="11" r:id="rId12"/>
    <sheet name="cnty" sheetId="18" r:id="rId13"/>
  </sheets>
  <externalReferences>
    <externalReference r:id="rId14"/>
  </externalReferences>
  <definedNames>
    <definedName name="_xlnm._FilterDatabase" localSheetId="3" hidden="1">Aircraft!$A$2:$AI$103</definedName>
    <definedName name="_xlnm._FilterDatabase" localSheetId="8" hidden="1">'SEMAP Nonroad Growth Factors'!$A$1:$T$121</definedName>
    <definedName name="_xlnm._FilterDatabase" localSheetId="7" hidden="1">YardLocomotives!$A$2:$U$16</definedName>
    <definedName name="scc">[1]SCCDesc!$A$2:$E$12</definedName>
  </definedNames>
  <calcPr calcId="144525"/>
  <pivotCaches>
    <pivotCache cacheId="25" r:id="rId15"/>
    <pivotCache cacheId="26" r:id="rId16"/>
    <pivotCache cacheId="27" r:id="rId17"/>
    <pivotCache cacheId="28" r:id="rId18"/>
    <pivotCache cacheId="30" r:id="rId19"/>
  </pivotCaches>
</workbook>
</file>

<file path=xl/calcChain.xml><?xml version="1.0" encoding="utf-8"?>
<calcChain xmlns="http://schemas.openxmlformats.org/spreadsheetml/2006/main">
  <c r="G18" i="32" l="1"/>
  <c r="H18" i="32"/>
  <c r="I18" i="32"/>
  <c r="J18" i="32"/>
  <c r="K18" i="32"/>
  <c r="L18" i="32"/>
  <c r="M18" i="32"/>
  <c r="N18" i="32"/>
  <c r="F18" i="32"/>
  <c r="B5" i="32"/>
  <c r="C5" i="32"/>
  <c r="D5" i="32"/>
  <c r="E5" i="32"/>
  <c r="B6" i="32"/>
  <c r="C6" i="32"/>
  <c r="D6" i="32"/>
  <c r="E6" i="32"/>
  <c r="B7" i="32"/>
  <c r="C7" i="32"/>
  <c r="D7" i="32"/>
  <c r="E7" i="32"/>
  <c r="B8" i="32"/>
  <c r="C8" i="32"/>
  <c r="D8" i="32"/>
  <c r="E8" i="32"/>
  <c r="B9" i="32"/>
  <c r="C9" i="32"/>
  <c r="D9" i="32"/>
  <c r="E9" i="32"/>
  <c r="B10" i="32"/>
  <c r="C10" i="32"/>
  <c r="D10" i="32"/>
  <c r="E10" i="32"/>
  <c r="B11" i="32"/>
  <c r="C11" i="32"/>
  <c r="D11" i="32"/>
  <c r="E11" i="32"/>
  <c r="B12" i="32"/>
  <c r="C12" i="32"/>
  <c r="D12" i="32"/>
  <c r="E12" i="32"/>
  <c r="B13" i="32"/>
  <c r="C13" i="32"/>
  <c r="D13" i="32"/>
  <c r="E13" i="32"/>
  <c r="B14" i="32"/>
  <c r="C14" i="32"/>
  <c r="D14" i="32"/>
  <c r="E14" i="32"/>
  <c r="B15" i="32"/>
  <c r="C15" i="32"/>
  <c r="D15" i="32"/>
  <c r="E15" i="32"/>
  <c r="B16" i="32"/>
  <c r="C16" i="32"/>
  <c r="D16" i="32"/>
  <c r="E16" i="32"/>
  <c r="B17" i="32"/>
  <c r="C17" i="32"/>
  <c r="D17" i="32"/>
  <c r="E17" i="32"/>
  <c r="E4" i="32"/>
  <c r="D4" i="32"/>
  <c r="C4" i="32"/>
  <c r="B4" i="32"/>
  <c r="I103" i="30" l="1"/>
  <c r="H103" i="30"/>
  <c r="G103" i="30"/>
  <c r="F103" i="30"/>
  <c r="E103" i="30"/>
  <c r="D103" i="30"/>
  <c r="Z102" i="30"/>
  <c r="AC102" i="30" s="1"/>
  <c r="K102" i="30"/>
  <c r="J102" i="30"/>
  <c r="L102" i="30" s="1"/>
  <c r="AB101" i="30"/>
  <c r="Z101" i="30"/>
  <c r="AA101" i="30" s="1"/>
  <c r="L101" i="30"/>
  <c r="P101" i="30" s="1"/>
  <c r="AF101" i="30" s="1"/>
  <c r="K101" i="30"/>
  <c r="J101" i="30"/>
  <c r="S101" i="30" s="1"/>
  <c r="Z100" i="30"/>
  <c r="K100" i="30"/>
  <c r="J100" i="30"/>
  <c r="AB99" i="30"/>
  <c r="Z99" i="30"/>
  <c r="AA99" i="30" s="1"/>
  <c r="X99" i="30"/>
  <c r="AG99" i="30" s="1"/>
  <c r="L99" i="30"/>
  <c r="P99" i="30" s="1"/>
  <c r="AF99" i="30" s="1"/>
  <c r="K99" i="30"/>
  <c r="J99" i="30"/>
  <c r="S99" i="30" s="1"/>
  <c r="Z98" i="30"/>
  <c r="K98" i="30"/>
  <c r="J98" i="30"/>
  <c r="AB97" i="30"/>
  <c r="Z97" i="30"/>
  <c r="AA97" i="30" s="1"/>
  <c r="X97" i="30"/>
  <c r="AG97" i="30" s="1"/>
  <c r="P97" i="30"/>
  <c r="AF97" i="30" s="1"/>
  <c r="L97" i="30"/>
  <c r="K97" i="30"/>
  <c r="J97" i="30"/>
  <c r="S97" i="30" s="1"/>
  <c r="AC96" i="30"/>
  <c r="AB96" i="30"/>
  <c r="AA96" i="30"/>
  <c r="O96" i="30"/>
  <c r="M96" i="30"/>
  <c r="K96" i="30"/>
  <c r="S96" i="30" s="1"/>
  <c r="J96" i="30"/>
  <c r="L96" i="30" s="1"/>
  <c r="AC95" i="30"/>
  <c r="AA95" i="30"/>
  <c r="Z95" i="30"/>
  <c r="AB95" i="30" s="1"/>
  <c r="K95" i="30"/>
  <c r="S95" i="30" s="1"/>
  <c r="J95" i="30"/>
  <c r="AC94" i="30"/>
  <c r="AB94" i="30"/>
  <c r="AA94" i="30"/>
  <c r="Z94" i="30"/>
  <c r="K94" i="30"/>
  <c r="L94" i="30" s="1"/>
  <c r="Q94" i="30" s="1"/>
  <c r="AD94" i="30" s="1"/>
  <c r="J94" i="30"/>
  <c r="AA93" i="30"/>
  <c r="Z93" i="30"/>
  <c r="AB93" i="30" s="1"/>
  <c r="K93" i="30"/>
  <c r="J93" i="30"/>
  <c r="S93" i="30" s="1"/>
  <c r="AC92" i="30"/>
  <c r="AB92" i="30"/>
  <c r="AA92" i="30"/>
  <c r="Z92" i="30"/>
  <c r="L92" i="30"/>
  <c r="P92" i="30" s="1"/>
  <c r="AF92" i="30" s="1"/>
  <c r="K92" i="30"/>
  <c r="S92" i="30" s="1"/>
  <c r="J92" i="30"/>
  <c r="AC91" i="30"/>
  <c r="AA91" i="30"/>
  <c r="Z91" i="30"/>
  <c r="AB91" i="30" s="1"/>
  <c r="K91" i="30"/>
  <c r="S91" i="30" s="1"/>
  <c r="J91" i="30"/>
  <c r="AC90" i="30"/>
  <c r="AB90" i="30"/>
  <c r="AA90" i="30"/>
  <c r="Z90" i="30"/>
  <c r="S90" i="30"/>
  <c r="V90" i="30" s="1"/>
  <c r="M90" i="30"/>
  <c r="L90" i="30"/>
  <c r="P90" i="30" s="1"/>
  <c r="AF90" i="30" s="1"/>
  <c r="K90" i="30"/>
  <c r="J90" i="30"/>
  <c r="AC89" i="30"/>
  <c r="Z89" i="30"/>
  <c r="AB89" i="30" s="1"/>
  <c r="S89" i="30"/>
  <c r="R89" i="30"/>
  <c r="N89" i="30"/>
  <c r="AE89" i="30" s="1"/>
  <c r="M89" i="30"/>
  <c r="K89" i="30"/>
  <c r="J89" i="30"/>
  <c r="L89" i="30" s="1"/>
  <c r="P89" i="30" s="1"/>
  <c r="AF89" i="30" s="1"/>
  <c r="AA88" i="30"/>
  <c r="Z88" i="30"/>
  <c r="AB88" i="30" s="1"/>
  <c r="S88" i="30"/>
  <c r="W88" i="30" s="1"/>
  <c r="AI88" i="30" s="1"/>
  <c r="O88" i="30"/>
  <c r="K88" i="30"/>
  <c r="J88" i="30"/>
  <c r="L88" i="30" s="1"/>
  <c r="AC87" i="30"/>
  <c r="AB87" i="30"/>
  <c r="Z87" i="30"/>
  <c r="AA87" i="30" s="1"/>
  <c r="Q87" i="30"/>
  <c r="AD87" i="30" s="1"/>
  <c r="M87" i="30"/>
  <c r="L87" i="30"/>
  <c r="R87" i="30" s="1"/>
  <c r="K87" i="30"/>
  <c r="J87" i="30"/>
  <c r="S87" i="30" s="1"/>
  <c r="Z86" i="30"/>
  <c r="AA86" i="30" s="1"/>
  <c r="K86" i="30"/>
  <c r="J86" i="30"/>
  <c r="L86" i="30" s="1"/>
  <c r="O86" i="30" s="1"/>
  <c r="AC85" i="30"/>
  <c r="AB85" i="30"/>
  <c r="Z85" i="30"/>
  <c r="AA85" i="30" s="1"/>
  <c r="U85" i="30"/>
  <c r="AH85" i="30" s="1"/>
  <c r="K85" i="30"/>
  <c r="J85" i="30"/>
  <c r="S85" i="30" s="1"/>
  <c r="Z84" i="30"/>
  <c r="K84" i="30"/>
  <c r="J84" i="30"/>
  <c r="L84" i="30" s="1"/>
  <c r="O84" i="30" s="1"/>
  <c r="AC83" i="30"/>
  <c r="Z83" i="30"/>
  <c r="AA83" i="30" s="1"/>
  <c r="K83" i="30"/>
  <c r="J83" i="30"/>
  <c r="Z82" i="30"/>
  <c r="O82" i="30"/>
  <c r="K82" i="30"/>
  <c r="J82" i="30"/>
  <c r="L82" i="30" s="1"/>
  <c r="N82" i="30" s="1"/>
  <c r="AE82" i="30" s="1"/>
  <c r="AC81" i="30"/>
  <c r="Z81" i="30"/>
  <c r="AA81" i="30" s="1"/>
  <c r="K81" i="30"/>
  <c r="J81" i="30"/>
  <c r="Z80" i="30"/>
  <c r="O80" i="30"/>
  <c r="N80" i="30"/>
  <c r="AE80" i="30" s="1"/>
  <c r="K80" i="30"/>
  <c r="J80" i="30"/>
  <c r="L80" i="30" s="1"/>
  <c r="Z79" i="30"/>
  <c r="K79" i="30"/>
  <c r="J79" i="30"/>
  <c r="Z78" i="30"/>
  <c r="K78" i="30"/>
  <c r="J78" i="30"/>
  <c r="L78" i="30" s="1"/>
  <c r="O78" i="30" s="1"/>
  <c r="AC77" i="30"/>
  <c r="Z77" i="30"/>
  <c r="K77" i="30"/>
  <c r="J77" i="30"/>
  <c r="AA76" i="30"/>
  <c r="Z76" i="30"/>
  <c r="O76" i="30"/>
  <c r="N76" i="30"/>
  <c r="AE76" i="30" s="1"/>
  <c r="K76" i="30"/>
  <c r="J76" i="30"/>
  <c r="L76" i="30" s="1"/>
  <c r="Z75" i="30"/>
  <c r="K75" i="30"/>
  <c r="J75" i="30"/>
  <c r="Z74" i="30"/>
  <c r="K74" i="30"/>
  <c r="J74" i="30"/>
  <c r="L74" i="30" s="1"/>
  <c r="O74" i="30" s="1"/>
  <c r="AC73" i="30"/>
  <c r="Z73" i="30"/>
  <c r="K73" i="30"/>
  <c r="J73" i="30"/>
  <c r="AA72" i="30"/>
  <c r="Z72" i="30"/>
  <c r="N72" i="30"/>
  <c r="AE72" i="30" s="1"/>
  <c r="K72" i="30"/>
  <c r="J72" i="30"/>
  <c r="L72" i="30" s="1"/>
  <c r="O72" i="30" s="1"/>
  <c r="AC71" i="30"/>
  <c r="Z71" i="30"/>
  <c r="K71" i="30"/>
  <c r="J71" i="30"/>
  <c r="AA70" i="30"/>
  <c r="Z70" i="30"/>
  <c r="K70" i="30"/>
  <c r="J70" i="30"/>
  <c r="L70" i="30" s="1"/>
  <c r="O70" i="30" s="1"/>
  <c r="AC69" i="30"/>
  <c r="Z69" i="30"/>
  <c r="AA69" i="30" s="1"/>
  <c r="X69" i="30"/>
  <c r="AG69" i="30" s="1"/>
  <c r="U69" i="30"/>
  <c r="AH69" i="30" s="1"/>
  <c r="K69" i="30"/>
  <c r="J69" i="30"/>
  <c r="S69" i="30" s="1"/>
  <c r="W69" i="30" s="1"/>
  <c r="AA68" i="30"/>
  <c r="Z68" i="30"/>
  <c r="AC68" i="30" s="1"/>
  <c r="S68" i="30"/>
  <c r="W68" i="30" s="1"/>
  <c r="AI68" i="30" s="1"/>
  <c r="K68" i="30"/>
  <c r="J68" i="30"/>
  <c r="L68" i="30" s="1"/>
  <c r="N68" i="30" s="1"/>
  <c r="AE68" i="30" s="1"/>
  <c r="AC67" i="30"/>
  <c r="Z67" i="30"/>
  <c r="AA67" i="30" s="1"/>
  <c r="X67" i="30"/>
  <c r="AG67" i="30" s="1"/>
  <c r="K67" i="30"/>
  <c r="J67" i="30"/>
  <c r="S67" i="30" s="1"/>
  <c r="W67" i="30" s="1"/>
  <c r="AI67" i="30" s="1"/>
  <c r="Z66" i="30"/>
  <c r="AC66" i="30" s="1"/>
  <c r="K66" i="30"/>
  <c r="J66" i="30"/>
  <c r="L66" i="30" s="1"/>
  <c r="N66" i="30" s="1"/>
  <c r="AE66" i="30" s="1"/>
  <c r="AC65" i="30"/>
  <c r="AB65" i="30"/>
  <c r="Z65" i="30"/>
  <c r="AA65" i="30" s="1"/>
  <c r="L65" i="30"/>
  <c r="K65" i="30"/>
  <c r="J65" i="30"/>
  <c r="S65" i="30" s="1"/>
  <c r="Z64" i="30"/>
  <c r="K64" i="30"/>
  <c r="J64" i="30"/>
  <c r="AC63" i="30"/>
  <c r="AB63" i="30"/>
  <c r="Z63" i="30"/>
  <c r="AA63" i="30" s="1"/>
  <c r="L63" i="30"/>
  <c r="K63" i="30"/>
  <c r="J63" i="30"/>
  <c r="S63" i="30" s="1"/>
  <c r="T63" i="30" s="1"/>
  <c r="Z62" i="30"/>
  <c r="K62" i="30"/>
  <c r="J62" i="30"/>
  <c r="AC61" i="30"/>
  <c r="AB61" i="30"/>
  <c r="Z61" i="30"/>
  <c r="AA61" i="30" s="1"/>
  <c r="L61" i="30"/>
  <c r="K61" i="30"/>
  <c r="J61" i="30"/>
  <c r="S61" i="30" s="1"/>
  <c r="Z60" i="30"/>
  <c r="K60" i="30"/>
  <c r="J60" i="30"/>
  <c r="S60" i="30" s="1"/>
  <c r="AB59" i="30"/>
  <c r="Z59" i="30"/>
  <c r="AA59" i="30" s="1"/>
  <c r="K59" i="30"/>
  <c r="J59" i="30"/>
  <c r="S59" i="30" s="1"/>
  <c r="Y59" i="30" s="1"/>
  <c r="Z58" i="30"/>
  <c r="T58" i="30"/>
  <c r="K58" i="30"/>
  <c r="J58" i="30"/>
  <c r="S58" i="30" s="1"/>
  <c r="W58" i="30" s="1"/>
  <c r="AI58" i="30" s="1"/>
  <c r="AB57" i="30"/>
  <c r="Z57" i="30"/>
  <c r="AA57" i="30" s="1"/>
  <c r="Y57" i="30"/>
  <c r="K57" i="30"/>
  <c r="J57" i="30"/>
  <c r="S57" i="30" s="1"/>
  <c r="V57" i="30" s="1"/>
  <c r="Z56" i="30"/>
  <c r="W56" i="30"/>
  <c r="AI56" i="30" s="1"/>
  <c r="L56" i="30"/>
  <c r="K56" i="30"/>
  <c r="J56" i="30"/>
  <c r="S56" i="30" s="1"/>
  <c r="T56" i="30" s="1"/>
  <c r="AB55" i="30"/>
  <c r="Z55" i="30"/>
  <c r="AA55" i="30" s="1"/>
  <c r="V55" i="30"/>
  <c r="L55" i="30"/>
  <c r="K55" i="30"/>
  <c r="J55" i="30"/>
  <c r="S55" i="30" s="1"/>
  <c r="Y55" i="30" s="1"/>
  <c r="Z54" i="30"/>
  <c r="AB54" i="30" s="1"/>
  <c r="W54" i="30"/>
  <c r="T54" i="30"/>
  <c r="O54" i="30"/>
  <c r="L54" i="30"/>
  <c r="R54" i="30" s="1"/>
  <c r="K54" i="30"/>
  <c r="J54" i="30"/>
  <c r="S54" i="30" s="1"/>
  <c r="Z53" i="30"/>
  <c r="AB53" i="30" s="1"/>
  <c r="K53" i="30"/>
  <c r="J53" i="30"/>
  <c r="S53" i="30" s="1"/>
  <c r="U53" i="30" s="1"/>
  <c r="AH53" i="30" s="1"/>
  <c r="AB52" i="30"/>
  <c r="Z52" i="30"/>
  <c r="AC52" i="30" s="1"/>
  <c r="K52" i="30"/>
  <c r="J52" i="30"/>
  <c r="L52" i="30" s="1"/>
  <c r="Z51" i="30"/>
  <c r="T51" i="30"/>
  <c r="L51" i="30"/>
  <c r="Q51" i="30" s="1"/>
  <c r="AD51" i="30" s="1"/>
  <c r="K51" i="30"/>
  <c r="J51" i="30"/>
  <c r="S51" i="30" s="1"/>
  <c r="U51" i="30" s="1"/>
  <c r="AH51" i="30" s="1"/>
  <c r="Z50" i="30"/>
  <c r="AC50" i="30" s="1"/>
  <c r="K50" i="30"/>
  <c r="L50" i="30" s="1"/>
  <c r="J50" i="30"/>
  <c r="Z49" i="30"/>
  <c r="AB49" i="30" s="1"/>
  <c r="K49" i="30"/>
  <c r="J49" i="30"/>
  <c r="S49" i="30" s="1"/>
  <c r="U49" i="30" s="1"/>
  <c r="AH49" i="30" s="1"/>
  <c r="AB48" i="30"/>
  <c r="Z48" i="30"/>
  <c r="AC48" i="30" s="1"/>
  <c r="K48" i="30"/>
  <c r="J48" i="30"/>
  <c r="L48" i="30" s="1"/>
  <c r="Z47" i="30"/>
  <c r="T47" i="30"/>
  <c r="L47" i="30"/>
  <c r="Q47" i="30" s="1"/>
  <c r="AD47" i="30" s="1"/>
  <c r="K47" i="30"/>
  <c r="J47" i="30"/>
  <c r="S47" i="30" s="1"/>
  <c r="U47" i="30" s="1"/>
  <c r="AH47" i="30" s="1"/>
  <c r="Z46" i="30"/>
  <c r="AC46" i="30" s="1"/>
  <c r="K46" i="30"/>
  <c r="L46" i="30" s="1"/>
  <c r="J46" i="30"/>
  <c r="Z45" i="30"/>
  <c r="AA45" i="30" s="1"/>
  <c r="X45" i="30"/>
  <c r="AG45" i="30" s="1"/>
  <c r="V45" i="30"/>
  <c r="U45" i="30"/>
  <c r="AH45" i="30" s="1"/>
  <c r="P45" i="30"/>
  <c r="AF45" i="30" s="1"/>
  <c r="L45" i="30"/>
  <c r="O45" i="30" s="1"/>
  <c r="K45" i="30"/>
  <c r="J45" i="30"/>
  <c r="S45" i="30" s="1"/>
  <c r="W45" i="30" s="1"/>
  <c r="AB44" i="30"/>
  <c r="AA44" i="30"/>
  <c r="Z44" i="30"/>
  <c r="AC44" i="30" s="1"/>
  <c r="K44" i="30"/>
  <c r="S44" i="30" s="1"/>
  <c r="J44" i="30"/>
  <c r="Z43" i="30"/>
  <c r="AA43" i="30" s="1"/>
  <c r="X43" i="30"/>
  <c r="V43" i="30"/>
  <c r="U43" i="30"/>
  <c r="AH43" i="30" s="1"/>
  <c r="P43" i="30"/>
  <c r="AF43" i="30" s="1"/>
  <c r="L43" i="30"/>
  <c r="O43" i="30" s="1"/>
  <c r="K43" i="30"/>
  <c r="J43" i="30"/>
  <c r="S43" i="30" s="1"/>
  <c r="W43" i="30" s="1"/>
  <c r="AB42" i="30"/>
  <c r="AA42" i="30"/>
  <c r="Z42" i="30"/>
  <c r="AC42" i="30" s="1"/>
  <c r="K42" i="30"/>
  <c r="J42" i="30"/>
  <c r="AF41" i="30"/>
  <c r="Z41" i="30"/>
  <c r="X41" i="30"/>
  <c r="V41" i="30"/>
  <c r="U41" i="30"/>
  <c r="AH41" i="30" s="1"/>
  <c r="P41" i="30"/>
  <c r="L41" i="30"/>
  <c r="O41" i="30" s="1"/>
  <c r="K41" i="30"/>
  <c r="J41" i="30"/>
  <c r="S41" i="30" s="1"/>
  <c r="W41" i="30" s="1"/>
  <c r="AB40" i="30"/>
  <c r="AA40" i="30"/>
  <c r="Z40" i="30"/>
  <c r="AC40" i="30" s="1"/>
  <c r="K40" i="30"/>
  <c r="J40" i="30"/>
  <c r="Z39" i="30"/>
  <c r="X39" i="30"/>
  <c r="V39" i="30"/>
  <c r="U39" i="30"/>
  <c r="P39" i="30"/>
  <c r="AF39" i="30" s="1"/>
  <c r="L39" i="30"/>
  <c r="O39" i="30" s="1"/>
  <c r="K39" i="30"/>
  <c r="J39" i="30"/>
  <c r="S39" i="30" s="1"/>
  <c r="W39" i="30" s="1"/>
  <c r="AB38" i="30"/>
  <c r="AA38" i="30"/>
  <c r="Z38" i="30"/>
  <c r="AC38" i="30" s="1"/>
  <c r="W38" i="30"/>
  <c r="AI38" i="30" s="1"/>
  <c r="L38" i="30"/>
  <c r="R38" i="30" s="1"/>
  <c r="K38" i="30"/>
  <c r="S38" i="30" s="1"/>
  <c r="J38" i="30"/>
  <c r="AG37" i="30"/>
  <c r="AB37" i="30"/>
  <c r="Z37" i="30"/>
  <c r="X37" i="30"/>
  <c r="V37" i="30"/>
  <c r="U37" i="30"/>
  <c r="AH37" i="30" s="1"/>
  <c r="L37" i="30"/>
  <c r="Q37" i="30" s="1"/>
  <c r="AD37" i="30" s="1"/>
  <c r="K37" i="30"/>
  <c r="J37" i="30"/>
  <c r="S37" i="30" s="1"/>
  <c r="W37" i="30" s="1"/>
  <c r="Z36" i="30"/>
  <c r="K36" i="30"/>
  <c r="J36" i="30"/>
  <c r="AC35" i="30"/>
  <c r="AB35" i="30"/>
  <c r="AA35" i="30"/>
  <c r="Z35" i="30"/>
  <c r="K35" i="30"/>
  <c r="L35" i="30" s="1"/>
  <c r="J35" i="30"/>
  <c r="AC34" i="30"/>
  <c r="Z34" i="30"/>
  <c r="K34" i="30"/>
  <c r="J34" i="30"/>
  <c r="AC33" i="30"/>
  <c r="AB33" i="30"/>
  <c r="AA33" i="30"/>
  <c r="Z33" i="30"/>
  <c r="L33" i="30"/>
  <c r="P33" i="30" s="1"/>
  <c r="AF33" i="30" s="1"/>
  <c r="K33" i="30"/>
  <c r="S33" i="30" s="1"/>
  <c r="J33" i="30"/>
  <c r="Z32" i="30"/>
  <c r="K32" i="30"/>
  <c r="J32" i="30"/>
  <c r="AC31" i="30"/>
  <c r="AB31" i="30"/>
  <c r="AA31" i="30"/>
  <c r="Z31" i="30"/>
  <c r="K31" i="30"/>
  <c r="L31" i="30" s="1"/>
  <c r="J31" i="30"/>
  <c r="AC30" i="30"/>
  <c r="Z30" i="30"/>
  <c r="K30" i="30"/>
  <c r="J30" i="30"/>
  <c r="AC29" i="30"/>
  <c r="AB29" i="30"/>
  <c r="AA29" i="30"/>
  <c r="Z29" i="30"/>
  <c r="L29" i="30"/>
  <c r="P29" i="30" s="1"/>
  <c r="AF29" i="30" s="1"/>
  <c r="K29" i="30"/>
  <c r="S29" i="30" s="1"/>
  <c r="J29" i="30"/>
  <c r="Z28" i="30"/>
  <c r="K28" i="30"/>
  <c r="J28" i="30"/>
  <c r="AC27" i="30"/>
  <c r="AB27" i="30"/>
  <c r="AA27" i="30"/>
  <c r="Z27" i="30"/>
  <c r="K27" i="30"/>
  <c r="L27" i="30" s="1"/>
  <c r="J27" i="30"/>
  <c r="AC26" i="30"/>
  <c r="Z26" i="30"/>
  <c r="K26" i="30"/>
  <c r="J26" i="30"/>
  <c r="AC25" i="30"/>
  <c r="AB25" i="30"/>
  <c r="AA25" i="30"/>
  <c r="Z25" i="30"/>
  <c r="K25" i="30"/>
  <c r="J25" i="30"/>
  <c r="L25" i="30" s="1"/>
  <c r="Z24" i="30"/>
  <c r="K24" i="30"/>
  <c r="J24" i="30"/>
  <c r="AC23" i="30"/>
  <c r="AB23" i="30"/>
  <c r="AA23" i="30"/>
  <c r="Z23" i="30"/>
  <c r="K23" i="30"/>
  <c r="L23" i="30" s="1"/>
  <c r="J23" i="30"/>
  <c r="AC22" i="30"/>
  <c r="Z22" i="30"/>
  <c r="K22" i="30"/>
  <c r="J22" i="30"/>
  <c r="AB21" i="30"/>
  <c r="AA21" i="30"/>
  <c r="Z21" i="30"/>
  <c r="AC21" i="30" s="1"/>
  <c r="K21" i="30"/>
  <c r="J21" i="30"/>
  <c r="S21" i="30" s="1"/>
  <c r="X21" i="30" s="1"/>
  <c r="AG21" i="30" s="1"/>
  <c r="AB20" i="30"/>
  <c r="Z20" i="30"/>
  <c r="AA20" i="30" s="1"/>
  <c r="L20" i="30"/>
  <c r="O20" i="30" s="1"/>
  <c r="K20" i="30"/>
  <c r="J20" i="30"/>
  <c r="S20" i="30" s="1"/>
  <c r="W20" i="30" s="1"/>
  <c r="AI20" i="30" s="1"/>
  <c r="Z19" i="30"/>
  <c r="AC19" i="30" s="1"/>
  <c r="K19" i="30"/>
  <c r="J19" i="30"/>
  <c r="AB18" i="30"/>
  <c r="Z18" i="30"/>
  <c r="AA18" i="30" s="1"/>
  <c r="L18" i="30"/>
  <c r="P18" i="30" s="1"/>
  <c r="AF18" i="30" s="1"/>
  <c r="K18" i="30"/>
  <c r="J18" i="30"/>
  <c r="S18" i="30" s="1"/>
  <c r="Z17" i="30"/>
  <c r="AC17" i="30" s="1"/>
  <c r="K17" i="30"/>
  <c r="J17" i="30"/>
  <c r="AB16" i="30"/>
  <c r="Z16" i="30"/>
  <c r="AA16" i="30" s="1"/>
  <c r="X16" i="30"/>
  <c r="AG16" i="30" s="1"/>
  <c r="L16" i="30"/>
  <c r="K16" i="30"/>
  <c r="J16" i="30"/>
  <c r="S16" i="30" s="1"/>
  <c r="Z15" i="30"/>
  <c r="K15" i="30"/>
  <c r="J15" i="30"/>
  <c r="AB14" i="30"/>
  <c r="Z14" i="30"/>
  <c r="AA14" i="30" s="1"/>
  <c r="X14" i="30"/>
  <c r="AG14" i="30" s="1"/>
  <c r="L14" i="30"/>
  <c r="P14" i="30" s="1"/>
  <c r="AF14" i="30" s="1"/>
  <c r="K14" i="30"/>
  <c r="J14" i="30"/>
  <c r="S14" i="30" s="1"/>
  <c r="Z13" i="30"/>
  <c r="K13" i="30"/>
  <c r="J13" i="30"/>
  <c r="AB12" i="30"/>
  <c r="Z12" i="30"/>
  <c r="AA12" i="30" s="1"/>
  <c r="P12" i="30"/>
  <c r="AF12" i="30" s="1"/>
  <c r="L12" i="30"/>
  <c r="K12" i="30"/>
  <c r="J12" i="30"/>
  <c r="S12" i="30" s="1"/>
  <c r="Z11" i="30"/>
  <c r="K11" i="30"/>
  <c r="J11" i="30"/>
  <c r="AF10" i="30"/>
  <c r="AB10" i="30"/>
  <c r="Z10" i="30"/>
  <c r="AA10" i="30" s="1"/>
  <c r="P10" i="30"/>
  <c r="L10" i="30"/>
  <c r="K10" i="30"/>
  <c r="J10" i="30"/>
  <c r="S10" i="30" s="1"/>
  <c r="X10" i="30" s="1"/>
  <c r="AG10" i="30" s="1"/>
  <c r="Z9" i="30"/>
  <c r="K9" i="30"/>
  <c r="J9" i="30"/>
  <c r="AB8" i="30"/>
  <c r="Z8" i="30"/>
  <c r="AA8" i="30" s="1"/>
  <c r="X8" i="30"/>
  <c r="AG8" i="30" s="1"/>
  <c r="L8" i="30"/>
  <c r="K8" i="30"/>
  <c r="J8" i="30"/>
  <c r="S8" i="30" s="1"/>
  <c r="Z7" i="30"/>
  <c r="K7" i="30"/>
  <c r="J7" i="30"/>
  <c r="AB6" i="30"/>
  <c r="Z6" i="30"/>
  <c r="AA6" i="30" s="1"/>
  <c r="X6" i="30"/>
  <c r="AG6" i="30" s="1"/>
  <c r="L6" i="30"/>
  <c r="K6" i="30"/>
  <c r="J6" i="30"/>
  <c r="S6" i="30" s="1"/>
  <c r="Z5" i="30"/>
  <c r="K5" i="30"/>
  <c r="J5" i="30"/>
  <c r="AB4" i="30"/>
  <c r="Z4" i="30"/>
  <c r="AA4" i="30" s="1"/>
  <c r="P4" i="30"/>
  <c r="AF4" i="30" s="1"/>
  <c r="L4" i="30"/>
  <c r="K4" i="30"/>
  <c r="J4" i="30"/>
  <c r="S4" i="30" s="1"/>
  <c r="Z3" i="30"/>
  <c r="K3" i="30"/>
  <c r="J3" i="30"/>
  <c r="V20" i="30" l="1"/>
  <c r="S25" i="30"/>
  <c r="Y25" i="30" s="1"/>
  <c r="L21" i="30"/>
  <c r="O21" i="30" s="1"/>
  <c r="L19" i="30"/>
  <c r="O6" i="30"/>
  <c r="R6" i="30"/>
  <c r="N6" i="30"/>
  <c r="AE6" i="30" s="1"/>
  <c r="Q6" i="30"/>
  <c r="AD6" i="30" s="1"/>
  <c r="M6" i="30"/>
  <c r="L9" i="30"/>
  <c r="S9" i="30"/>
  <c r="L3" i="30"/>
  <c r="S3" i="30"/>
  <c r="O8" i="30"/>
  <c r="R8" i="30"/>
  <c r="N8" i="30"/>
  <c r="AE8" i="30" s="1"/>
  <c r="Q8" i="30"/>
  <c r="AD8" i="30" s="1"/>
  <c r="M8" i="30"/>
  <c r="AC9" i="30"/>
  <c r="AB9" i="30"/>
  <c r="AA9" i="30"/>
  <c r="L11" i="30"/>
  <c r="S11" i="30"/>
  <c r="O16" i="30"/>
  <c r="R16" i="30"/>
  <c r="N16" i="30"/>
  <c r="AE16" i="30" s="1"/>
  <c r="Q16" i="30"/>
  <c r="AD16" i="30" s="1"/>
  <c r="M16" i="30"/>
  <c r="U25" i="30"/>
  <c r="AH25" i="30" s="1"/>
  <c r="V25" i="30"/>
  <c r="T25" i="30"/>
  <c r="W25" i="30"/>
  <c r="AI25" i="30" s="1"/>
  <c r="Y29" i="30"/>
  <c r="U29" i="30"/>
  <c r="AH29" i="30" s="1"/>
  <c r="V29" i="30"/>
  <c r="T29" i="30"/>
  <c r="X29" i="30"/>
  <c r="AG29" i="30" s="1"/>
  <c r="W29" i="30"/>
  <c r="AI29" i="30" s="1"/>
  <c r="Y33" i="30"/>
  <c r="U33" i="30"/>
  <c r="AH33" i="30" s="1"/>
  <c r="V33" i="30"/>
  <c r="T33" i="30"/>
  <c r="X33" i="30"/>
  <c r="AG33" i="30" s="1"/>
  <c r="W33" i="30"/>
  <c r="AI33" i="30" s="1"/>
  <c r="W4" i="30"/>
  <c r="AI4" i="30" s="1"/>
  <c r="V4" i="30"/>
  <c r="Y4" i="30"/>
  <c r="U4" i="30"/>
  <c r="AH4" i="30" s="1"/>
  <c r="T4" i="30"/>
  <c r="P6" i="30"/>
  <c r="AF6" i="30" s="1"/>
  <c r="W12" i="30"/>
  <c r="AI12" i="30" s="1"/>
  <c r="V12" i="30"/>
  <c r="Y12" i="30"/>
  <c r="U12" i="30"/>
  <c r="AH12" i="30" s="1"/>
  <c r="T12" i="30"/>
  <c r="AC3" i="30"/>
  <c r="AB3" i="30"/>
  <c r="AA3" i="30"/>
  <c r="X4" i="30"/>
  <c r="AG4" i="30" s="1"/>
  <c r="L5" i="30"/>
  <c r="S5" i="30"/>
  <c r="W6" i="30"/>
  <c r="AI6" i="30" s="1"/>
  <c r="V6" i="30"/>
  <c r="Y6" i="30"/>
  <c r="U6" i="30"/>
  <c r="AH6" i="30" s="1"/>
  <c r="T6" i="30"/>
  <c r="P8" i="30"/>
  <c r="AF8" i="30" s="1"/>
  <c r="O10" i="30"/>
  <c r="R10" i="30"/>
  <c r="N10" i="30"/>
  <c r="AE10" i="30" s="1"/>
  <c r="Q10" i="30"/>
  <c r="AD10" i="30" s="1"/>
  <c r="M10" i="30"/>
  <c r="AC11" i="30"/>
  <c r="AB11" i="30"/>
  <c r="AA11" i="30"/>
  <c r="X12" i="30"/>
  <c r="AG12" i="30" s="1"/>
  <c r="L13" i="30"/>
  <c r="S13" i="30"/>
  <c r="W14" i="30"/>
  <c r="AI14" i="30" s="1"/>
  <c r="V14" i="30"/>
  <c r="Y14" i="30"/>
  <c r="U14" i="30"/>
  <c r="AH14" i="30" s="1"/>
  <c r="T14" i="30"/>
  <c r="P16" i="30"/>
  <c r="AF16" i="30" s="1"/>
  <c r="T18" i="30"/>
  <c r="W18" i="30"/>
  <c r="AI18" i="30" s="1"/>
  <c r="V18" i="30"/>
  <c r="Y18" i="30"/>
  <c r="U18" i="30"/>
  <c r="AH18" i="30" s="1"/>
  <c r="X18" i="30"/>
  <c r="AG18" i="30" s="1"/>
  <c r="AC7" i="30"/>
  <c r="AB7" i="30"/>
  <c r="AA7" i="30"/>
  <c r="O4" i="30"/>
  <c r="R4" i="30"/>
  <c r="N4" i="30"/>
  <c r="AE4" i="30" s="1"/>
  <c r="Q4" i="30"/>
  <c r="AD4" i="30" s="1"/>
  <c r="M4" i="30"/>
  <c r="AC5" i="30"/>
  <c r="AB5" i="30"/>
  <c r="AA5" i="30"/>
  <c r="L7" i="30"/>
  <c r="S7" i="30"/>
  <c r="W8" i="30"/>
  <c r="AI8" i="30" s="1"/>
  <c r="V8" i="30"/>
  <c r="Y8" i="30"/>
  <c r="U8" i="30"/>
  <c r="AH8" i="30" s="1"/>
  <c r="T8" i="30"/>
  <c r="O12" i="30"/>
  <c r="R12" i="30"/>
  <c r="N12" i="30"/>
  <c r="AE12" i="30" s="1"/>
  <c r="Q12" i="30"/>
  <c r="AD12" i="30" s="1"/>
  <c r="M12" i="30"/>
  <c r="AC13" i="30"/>
  <c r="AB13" i="30"/>
  <c r="AA13" i="30"/>
  <c r="L15" i="30"/>
  <c r="S15" i="30"/>
  <c r="W16" i="30"/>
  <c r="AI16" i="30" s="1"/>
  <c r="V16" i="30"/>
  <c r="Y16" i="30"/>
  <c r="U16" i="30"/>
  <c r="AH16" i="30" s="1"/>
  <c r="T16" i="30"/>
  <c r="Q19" i="30"/>
  <c r="AD19" i="30" s="1"/>
  <c r="M19" i="30"/>
  <c r="P19" i="30"/>
  <c r="AF19" i="30" s="1"/>
  <c r="O19" i="30"/>
  <c r="R19" i="30"/>
  <c r="N19" i="30"/>
  <c r="AE19" i="30" s="1"/>
  <c r="W10" i="30"/>
  <c r="AI10" i="30" s="1"/>
  <c r="V10" i="30"/>
  <c r="Y10" i="30"/>
  <c r="U10" i="30"/>
  <c r="AH10" i="30" s="1"/>
  <c r="T10" i="30"/>
  <c r="O14" i="30"/>
  <c r="R14" i="30"/>
  <c r="N14" i="30"/>
  <c r="AE14" i="30" s="1"/>
  <c r="Q14" i="30"/>
  <c r="AD14" i="30" s="1"/>
  <c r="M14" i="30"/>
  <c r="AC15" i="30"/>
  <c r="AB15" i="30"/>
  <c r="AA15" i="30"/>
  <c r="L17" i="30"/>
  <c r="S17" i="30"/>
  <c r="Q23" i="30"/>
  <c r="AD23" i="30" s="1"/>
  <c r="M23" i="30"/>
  <c r="R23" i="30"/>
  <c r="N23" i="30"/>
  <c r="AE23" i="30" s="1"/>
  <c r="P23" i="30"/>
  <c r="AF23" i="30" s="1"/>
  <c r="O23" i="30"/>
  <c r="Q27" i="30"/>
  <c r="AD27" i="30" s="1"/>
  <c r="M27" i="30"/>
  <c r="R27" i="30"/>
  <c r="N27" i="30"/>
  <c r="AE27" i="30" s="1"/>
  <c r="O27" i="30"/>
  <c r="P27" i="30"/>
  <c r="AF27" i="30" s="1"/>
  <c r="Q31" i="30"/>
  <c r="AD31" i="30" s="1"/>
  <c r="M31" i="30"/>
  <c r="R31" i="30"/>
  <c r="N31" i="30"/>
  <c r="AE31" i="30" s="1"/>
  <c r="P31" i="30"/>
  <c r="AF31" i="30" s="1"/>
  <c r="O31" i="30"/>
  <c r="Q35" i="30"/>
  <c r="AD35" i="30" s="1"/>
  <c r="M35" i="30"/>
  <c r="R35" i="30"/>
  <c r="N35" i="30"/>
  <c r="AE35" i="30" s="1"/>
  <c r="P35" i="30"/>
  <c r="AF35" i="30" s="1"/>
  <c r="O35" i="30"/>
  <c r="Q25" i="30"/>
  <c r="AD25" i="30" s="1"/>
  <c r="M25" i="30"/>
  <c r="R25" i="30"/>
  <c r="N25" i="30"/>
  <c r="AE25" i="30" s="1"/>
  <c r="S28" i="30"/>
  <c r="L28" i="30"/>
  <c r="AC4" i="30"/>
  <c r="AC6" i="30"/>
  <c r="AC8" i="30"/>
  <c r="AC10" i="30"/>
  <c r="AC12" i="30"/>
  <c r="AC14" i="30"/>
  <c r="AC16" i="30"/>
  <c r="AA17" i="30"/>
  <c r="M18" i="30"/>
  <c r="Q18" i="30"/>
  <c r="AD18" i="30" s="1"/>
  <c r="AC18" i="30"/>
  <c r="S19" i="30"/>
  <c r="AA19" i="30"/>
  <c r="M20" i="30"/>
  <c r="R20" i="30"/>
  <c r="X20" i="30"/>
  <c r="AG20" i="30" s="1"/>
  <c r="AC20" i="30"/>
  <c r="N21" i="30"/>
  <c r="AE21" i="30" s="1"/>
  <c r="T21" i="30"/>
  <c r="S23" i="30"/>
  <c r="AA24" i="30"/>
  <c r="AB24" i="30"/>
  <c r="O25" i="30"/>
  <c r="S27" i="30"/>
  <c r="AA28" i="30"/>
  <c r="AB28" i="30"/>
  <c r="O29" i="30"/>
  <c r="S31" i="30"/>
  <c r="AA32" i="30"/>
  <c r="AB32" i="30"/>
  <c r="O33" i="30"/>
  <c r="S35" i="30"/>
  <c r="AA36" i="30"/>
  <c r="AB36" i="30"/>
  <c r="P37" i="30"/>
  <c r="AF37" i="30" s="1"/>
  <c r="P38" i="30"/>
  <c r="AF38" i="30" s="1"/>
  <c r="AA39" i="30"/>
  <c r="AC39" i="30"/>
  <c r="AG39" i="30"/>
  <c r="AB39" i="30"/>
  <c r="S42" i="30"/>
  <c r="L42" i="30"/>
  <c r="Q46" i="30"/>
  <c r="AD46" i="30" s="1"/>
  <c r="M46" i="30"/>
  <c r="N46" i="30"/>
  <c r="AE46" i="30" s="1"/>
  <c r="O46" i="30"/>
  <c r="R46" i="30"/>
  <c r="P46" i="30"/>
  <c r="AF46" i="30" s="1"/>
  <c r="Q20" i="30"/>
  <c r="AD20" i="30" s="1"/>
  <c r="AB17" i="30"/>
  <c r="N18" i="30"/>
  <c r="AE18" i="30" s="1"/>
  <c r="R18" i="30"/>
  <c r="AB19" i="30"/>
  <c r="N20" i="30"/>
  <c r="AE20" i="30" s="1"/>
  <c r="T20" i="30"/>
  <c r="Y20" i="30"/>
  <c r="W21" i="30"/>
  <c r="AI21" i="30" s="1"/>
  <c r="S22" i="30"/>
  <c r="L22" i="30"/>
  <c r="AC24" i="30"/>
  <c r="P25" i="30"/>
  <c r="AF25" i="30" s="1"/>
  <c r="S26" i="30"/>
  <c r="L26" i="30"/>
  <c r="AC28" i="30"/>
  <c r="S30" i="30"/>
  <c r="L30" i="30"/>
  <c r="AC32" i="30"/>
  <c r="S34" i="30"/>
  <c r="L34" i="30"/>
  <c r="AC36" i="30"/>
  <c r="AA37" i="30"/>
  <c r="AC37" i="30"/>
  <c r="AH39" i="30"/>
  <c r="AA41" i="30"/>
  <c r="AC41" i="30"/>
  <c r="AG41" i="30"/>
  <c r="AB41" i="30"/>
  <c r="Q21" i="30"/>
  <c r="AD21" i="30" s="1"/>
  <c r="M21" i="30"/>
  <c r="R21" i="30"/>
  <c r="O18" i="30"/>
  <c r="P20" i="30"/>
  <c r="AF20" i="30" s="1"/>
  <c r="U20" i="30"/>
  <c r="AH20" i="30" s="1"/>
  <c r="P21" i="30"/>
  <c r="AF21" i="30" s="1"/>
  <c r="AA22" i="30"/>
  <c r="AB22" i="30"/>
  <c r="AA26" i="30"/>
  <c r="AB26" i="30"/>
  <c r="AA30" i="30"/>
  <c r="AB30" i="30"/>
  <c r="AA34" i="30"/>
  <c r="AB34" i="30"/>
  <c r="Y38" i="30"/>
  <c r="U38" i="30"/>
  <c r="AH38" i="30" s="1"/>
  <c r="X38" i="30"/>
  <c r="AG38" i="30" s="1"/>
  <c r="T38" i="30"/>
  <c r="V38" i="30"/>
  <c r="Q52" i="30"/>
  <c r="AD52" i="30" s="1"/>
  <c r="M52" i="30"/>
  <c r="N52" i="30"/>
  <c r="AE52" i="30" s="1"/>
  <c r="R52" i="30"/>
  <c r="P52" i="30"/>
  <c r="AF52" i="30" s="1"/>
  <c r="O52" i="30"/>
  <c r="Y21" i="30"/>
  <c r="U21" i="30"/>
  <c r="AH21" i="30" s="1"/>
  <c r="V21" i="30"/>
  <c r="S24" i="30"/>
  <c r="L24" i="30"/>
  <c r="Q29" i="30"/>
  <c r="AD29" i="30" s="1"/>
  <c r="M29" i="30"/>
  <c r="R29" i="30"/>
  <c r="N29" i="30"/>
  <c r="AE29" i="30" s="1"/>
  <c r="S32" i="30"/>
  <c r="L32" i="30"/>
  <c r="Q33" i="30"/>
  <c r="AD33" i="30" s="1"/>
  <c r="M33" i="30"/>
  <c r="R33" i="30"/>
  <c r="N33" i="30"/>
  <c r="AE33" i="30" s="1"/>
  <c r="S36" i="30"/>
  <c r="L36" i="30"/>
  <c r="O37" i="30"/>
  <c r="R37" i="30"/>
  <c r="M37" i="30"/>
  <c r="N37" i="30"/>
  <c r="AE37" i="30" s="1"/>
  <c r="Q38" i="30"/>
  <c r="AD38" i="30" s="1"/>
  <c r="M38" i="30"/>
  <c r="N38" i="30"/>
  <c r="AE38" i="30" s="1"/>
  <c r="O38" i="30"/>
  <c r="S40" i="30"/>
  <c r="L40" i="30"/>
  <c r="Y44" i="30"/>
  <c r="U44" i="30"/>
  <c r="AH44" i="30" s="1"/>
  <c r="X44" i="30"/>
  <c r="AG44" i="30" s="1"/>
  <c r="W44" i="30"/>
  <c r="AI44" i="30" s="1"/>
  <c r="V44" i="30"/>
  <c r="T44" i="30"/>
  <c r="Q48" i="30"/>
  <c r="AD48" i="30" s="1"/>
  <c r="M48" i="30"/>
  <c r="N48" i="30"/>
  <c r="AE48" i="30" s="1"/>
  <c r="R48" i="30"/>
  <c r="P48" i="30"/>
  <c r="AF48" i="30" s="1"/>
  <c r="O48" i="30"/>
  <c r="Q50" i="30"/>
  <c r="AD50" i="30" s="1"/>
  <c r="M50" i="30"/>
  <c r="N50" i="30"/>
  <c r="AE50" i="30" s="1"/>
  <c r="O50" i="30"/>
  <c r="R50" i="30"/>
  <c r="P50" i="30"/>
  <c r="AF50" i="30" s="1"/>
  <c r="AI37" i="30"/>
  <c r="T37" i="30"/>
  <c r="Y37" i="30"/>
  <c r="AI39" i="30"/>
  <c r="N39" i="30"/>
  <c r="AE39" i="30" s="1"/>
  <c r="T39" i="30"/>
  <c r="Y39" i="30"/>
  <c r="AI41" i="30"/>
  <c r="N41" i="30"/>
  <c r="AE41" i="30" s="1"/>
  <c r="T41" i="30"/>
  <c r="Y41" i="30"/>
  <c r="AI43" i="30"/>
  <c r="N43" i="30"/>
  <c r="AE43" i="30" s="1"/>
  <c r="T43" i="30"/>
  <c r="Y43" i="30"/>
  <c r="AI45" i="30"/>
  <c r="N45" i="30"/>
  <c r="AE45" i="30" s="1"/>
  <c r="T45" i="30"/>
  <c r="Y45" i="30"/>
  <c r="S46" i="30"/>
  <c r="Y47" i="30"/>
  <c r="AA48" i="30"/>
  <c r="S50" i="30"/>
  <c r="Y51" i="30"/>
  <c r="AA52" i="30"/>
  <c r="Y54" i="30"/>
  <c r="U54" i="30"/>
  <c r="AH54" i="30" s="1"/>
  <c r="V54" i="30"/>
  <c r="X54" i="30"/>
  <c r="AG54" i="30" s="1"/>
  <c r="T55" i="30"/>
  <c r="L57" i="30"/>
  <c r="L58" i="30"/>
  <c r="AB60" i="30"/>
  <c r="AC60" i="30"/>
  <c r="AA60" i="30"/>
  <c r="O47" i="30"/>
  <c r="R47" i="30"/>
  <c r="M47" i="30"/>
  <c r="AA47" i="30"/>
  <c r="AC47" i="30"/>
  <c r="W49" i="30"/>
  <c r="AI49" i="30" s="1"/>
  <c r="X49" i="30"/>
  <c r="AG49" i="30" s="1"/>
  <c r="V49" i="30"/>
  <c r="O51" i="30"/>
  <c r="R51" i="30"/>
  <c r="M51" i="30"/>
  <c r="AA51" i="30"/>
  <c r="AC51" i="30"/>
  <c r="W53" i="30"/>
  <c r="AI53" i="30" s="1"/>
  <c r="X53" i="30"/>
  <c r="AG53" i="30" s="1"/>
  <c r="V53" i="30"/>
  <c r="O55" i="30"/>
  <c r="P55" i="30"/>
  <c r="AF55" i="30" s="1"/>
  <c r="R55" i="30"/>
  <c r="M55" i="30"/>
  <c r="Q56" i="30"/>
  <c r="AD56" i="30" s="1"/>
  <c r="M56" i="30"/>
  <c r="P56" i="30"/>
  <c r="AF56" i="30" s="1"/>
  <c r="N56" i="30"/>
  <c r="AE56" i="30" s="1"/>
  <c r="AC58" i="30"/>
  <c r="AA58" i="30"/>
  <c r="W59" i="30"/>
  <c r="AI59" i="30" s="1"/>
  <c r="U59" i="30"/>
  <c r="AH59" i="30" s="1"/>
  <c r="X59" i="30"/>
  <c r="AG59" i="30" s="1"/>
  <c r="Y60" i="30"/>
  <c r="U60" i="30"/>
  <c r="AH60" i="30" s="1"/>
  <c r="V60" i="30"/>
  <c r="X60" i="30"/>
  <c r="AG60" i="30" s="1"/>
  <c r="R61" i="30"/>
  <c r="N61" i="30"/>
  <c r="AE61" i="30" s="1"/>
  <c r="Q61" i="30"/>
  <c r="AD61" i="30" s="1"/>
  <c r="M61" i="30"/>
  <c r="O61" i="30"/>
  <c r="P61" i="30"/>
  <c r="AF61" i="30" s="1"/>
  <c r="L62" i="30"/>
  <c r="S62" i="30"/>
  <c r="V63" i="30"/>
  <c r="Y63" i="30"/>
  <c r="U63" i="30"/>
  <c r="AH63" i="30" s="1"/>
  <c r="W63" i="30"/>
  <c r="AI63" i="30" s="1"/>
  <c r="X63" i="30"/>
  <c r="AG63" i="30" s="1"/>
  <c r="Q39" i="30"/>
  <c r="AD39" i="30" s="1"/>
  <c r="Q41" i="30"/>
  <c r="AD41" i="30" s="1"/>
  <c r="Q43" i="30"/>
  <c r="AD43" i="30" s="1"/>
  <c r="AB43" i="30"/>
  <c r="AG43" i="30"/>
  <c r="L44" i="30"/>
  <c r="Q45" i="30"/>
  <c r="AD45" i="30" s="1"/>
  <c r="AB45" i="30"/>
  <c r="AA46" i="30"/>
  <c r="N47" i="30"/>
  <c r="AE47" i="30" s="1"/>
  <c r="AB47" i="30"/>
  <c r="S48" i="30"/>
  <c r="Y49" i="30"/>
  <c r="AA50" i="30"/>
  <c r="N51" i="30"/>
  <c r="AE51" i="30" s="1"/>
  <c r="AB51" i="30"/>
  <c r="S52" i="30"/>
  <c r="Y53" i="30"/>
  <c r="Q54" i="30"/>
  <c r="AD54" i="30" s="1"/>
  <c r="M54" i="30"/>
  <c r="P54" i="30"/>
  <c r="AF54" i="30" s="1"/>
  <c r="N54" i="30"/>
  <c r="AE54" i="30" s="1"/>
  <c r="AI54" i="30"/>
  <c r="N55" i="30"/>
  <c r="AE55" i="30" s="1"/>
  <c r="O56" i="30"/>
  <c r="AC56" i="30"/>
  <c r="AA56" i="30"/>
  <c r="W57" i="30"/>
  <c r="AI57" i="30" s="1"/>
  <c r="U57" i="30"/>
  <c r="AH57" i="30" s="1"/>
  <c r="X57" i="30"/>
  <c r="AG57" i="30" s="1"/>
  <c r="Y58" i="30"/>
  <c r="U58" i="30"/>
  <c r="AH58" i="30" s="1"/>
  <c r="V58" i="30"/>
  <c r="X58" i="30"/>
  <c r="AG58" i="30" s="1"/>
  <c r="AB58" i="30"/>
  <c r="T59" i="30"/>
  <c r="T60" i="30"/>
  <c r="M39" i="30"/>
  <c r="R39" i="30"/>
  <c r="M41" i="30"/>
  <c r="R41" i="30"/>
  <c r="M43" i="30"/>
  <c r="R43" i="30"/>
  <c r="AC43" i="30"/>
  <c r="M45" i="30"/>
  <c r="R45" i="30"/>
  <c r="AC45" i="30"/>
  <c r="AB46" i="30"/>
  <c r="W47" i="30"/>
  <c r="AI47" i="30" s="1"/>
  <c r="X47" i="30"/>
  <c r="AG47" i="30" s="1"/>
  <c r="P47" i="30"/>
  <c r="AF47" i="30" s="1"/>
  <c r="V47" i="30"/>
  <c r="L49" i="30"/>
  <c r="T49" i="30"/>
  <c r="AA49" i="30"/>
  <c r="AC49" i="30"/>
  <c r="AB50" i="30"/>
  <c r="W51" i="30"/>
  <c r="AI51" i="30" s="1"/>
  <c r="X51" i="30"/>
  <c r="AG51" i="30" s="1"/>
  <c r="P51" i="30"/>
  <c r="AF51" i="30" s="1"/>
  <c r="V51" i="30"/>
  <c r="L53" i="30"/>
  <c r="T53" i="30"/>
  <c r="AA53" i="30"/>
  <c r="AC53" i="30"/>
  <c r="AC54" i="30"/>
  <c r="AA54" i="30"/>
  <c r="W55" i="30"/>
  <c r="AI55" i="30" s="1"/>
  <c r="U55" i="30"/>
  <c r="AH55" i="30" s="1"/>
  <c r="X55" i="30"/>
  <c r="AG55" i="30" s="1"/>
  <c r="Q55" i="30"/>
  <c r="AD55" i="30" s="1"/>
  <c r="Y56" i="30"/>
  <c r="U56" i="30"/>
  <c r="AH56" i="30" s="1"/>
  <c r="V56" i="30"/>
  <c r="X56" i="30"/>
  <c r="AG56" i="30" s="1"/>
  <c r="R56" i="30"/>
  <c r="AB56" i="30"/>
  <c r="T57" i="30"/>
  <c r="L59" i="30"/>
  <c r="V59" i="30"/>
  <c r="L60" i="30"/>
  <c r="W60" i="30"/>
  <c r="AI60" i="30" s="1"/>
  <c r="V61" i="30"/>
  <c r="Y61" i="30"/>
  <c r="U61" i="30"/>
  <c r="AH61" i="30" s="1"/>
  <c r="W61" i="30"/>
  <c r="AI61" i="30" s="1"/>
  <c r="X61" i="30"/>
  <c r="AG61" i="30" s="1"/>
  <c r="T61" i="30"/>
  <c r="R63" i="30"/>
  <c r="N63" i="30"/>
  <c r="AE63" i="30" s="1"/>
  <c r="Q63" i="30"/>
  <c r="AD63" i="30" s="1"/>
  <c r="M63" i="30"/>
  <c r="O63" i="30"/>
  <c r="L64" i="30"/>
  <c r="S64" i="30"/>
  <c r="V65" i="30"/>
  <c r="Y65" i="30"/>
  <c r="U65" i="30"/>
  <c r="AH65" i="30" s="1"/>
  <c r="W65" i="30"/>
  <c r="AI65" i="30" s="1"/>
  <c r="T65" i="30"/>
  <c r="AC55" i="30"/>
  <c r="AC57" i="30"/>
  <c r="AC59" i="30"/>
  <c r="P63" i="30"/>
  <c r="AF63" i="30" s="1"/>
  <c r="AB64" i="30"/>
  <c r="AA64" i="30"/>
  <c r="AC64" i="30"/>
  <c r="X65" i="30"/>
  <c r="AG65" i="30" s="1"/>
  <c r="S66" i="30"/>
  <c r="R65" i="30"/>
  <c r="N65" i="30"/>
  <c r="AE65" i="30" s="1"/>
  <c r="Q65" i="30"/>
  <c r="AD65" i="30" s="1"/>
  <c r="M65" i="30"/>
  <c r="O65" i="30"/>
  <c r="Q66" i="30"/>
  <c r="AD66" i="30" s="1"/>
  <c r="P66" i="30"/>
  <c r="AF66" i="30" s="1"/>
  <c r="O66" i="30"/>
  <c r="R66" i="30"/>
  <c r="M66" i="30"/>
  <c r="Q68" i="30"/>
  <c r="AD68" i="30" s="1"/>
  <c r="M68" i="30"/>
  <c r="P68" i="30"/>
  <c r="AF68" i="30" s="1"/>
  <c r="O68" i="30"/>
  <c r="R68" i="30"/>
  <c r="AB62" i="30"/>
  <c r="AA62" i="30"/>
  <c r="AC62" i="30"/>
  <c r="P65" i="30"/>
  <c r="AF65" i="30" s="1"/>
  <c r="AB66" i="30"/>
  <c r="L67" i="30"/>
  <c r="V67" i="30"/>
  <c r="AB67" i="30"/>
  <c r="AB68" i="30"/>
  <c r="L69" i="30"/>
  <c r="V69" i="30"/>
  <c r="AB69" i="30"/>
  <c r="S71" i="30"/>
  <c r="L71" i="30"/>
  <c r="S72" i="30"/>
  <c r="AC72" i="30"/>
  <c r="AB72" i="30"/>
  <c r="AA73" i="30"/>
  <c r="AB73" i="30"/>
  <c r="S75" i="30"/>
  <c r="L75" i="30"/>
  <c r="S76" i="30"/>
  <c r="AC76" i="30"/>
  <c r="AB76" i="30"/>
  <c r="AA77" i="30"/>
  <c r="AB77" i="30"/>
  <c r="S79" i="30"/>
  <c r="L79" i="30"/>
  <c r="AC84" i="30"/>
  <c r="AB84" i="30"/>
  <c r="AA84" i="30"/>
  <c r="Y68" i="30"/>
  <c r="U68" i="30"/>
  <c r="AH68" i="30" s="1"/>
  <c r="X68" i="30"/>
  <c r="AG68" i="30" s="1"/>
  <c r="Q70" i="30"/>
  <c r="AD70" i="30" s="1"/>
  <c r="M70" i="30"/>
  <c r="R70" i="30"/>
  <c r="P70" i="30"/>
  <c r="AF70" i="30" s="1"/>
  <c r="Q74" i="30"/>
  <c r="AD74" i="30" s="1"/>
  <c r="M74" i="30"/>
  <c r="R74" i="30"/>
  <c r="P74" i="30"/>
  <c r="AF74" i="30" s="1"/>
  <c r="Q78" i="30"/>
  <c r="AD78" i="30" s="1"/>
  <c r="M78" i="30"/>
  <c r="R78" i="30"/>
  <c r="P78" i="30"/>
  <c r="AF78" i="30" s="1"/>
  <c r="AC82" i="30"/>
  <c r="AB82" i="30"/>
  <c r="AA82" i="30"/>
  <c r="S83" i="30"/>
  <c r="L83" i="30"/>
  <c r="Q84" i="30"/>
  <c r="AD84" i="30" s="1"/>
  <c r="M84" i="30"/>
  <c r="R84" i="30"/>
  <c r="P84" i="30"/>
  <c r="AF84" i="30" s="1"/>
  <c r="S84" i="30"/>
  <c r="T67" i="30"/>
  <c r="Y67" i="30"/>
  <c r="T68" i="30"/>
  <c r="AI69" i="30"/>
  <c r="T69" i="30"/>
  <c r="Y69" i="30"/>
  <c r="S70" i="30"/>
  <c r="AC70" i="30"/>
  <c r="AB70" i="30"/>
  <c r="AA71" i="30"/>
  <c r="AB71" i="30"/>
  <c r="S73" i="30"/>
  <c r="L73" i="30"/>
  <c r="S74" i="30"/>
  <c r="AC74" i="30"/>
  <c r="AB74" i="30"/>
  <c r="AA75" i="30"/>
  <c r="AB75" i="30"/>
  <c r="S77" i="30"/>
  <c r="L77" i="30"/>
  <c r="S78" i="30"/>
  <c r="AC78" i="30"/>
  <c r="AB78" i="30"/>
  <c r="AA79" i="30"/>
  <c r="AB79" i="30"/>
  <c r="AC80" i="30"/>
  <c r="AB80" i="30"/>
  <c r="AA80" i="30"/>
  <c r="S81" i="30"/>
  <c r="L81" i="30"/>
  <c r="Q82" i="30"/>
  <c r="AD82" i="30" s="1"/>
  <c r="M82" i="30"/>
  <c r="R82" i="30"/>
  <c r="P82" i="30"/>
  <c r="AF82" i="30" s="1"/>
  <c r="S82" i="30"/>
  <c r="AA66" i="30"/>
  <c r="U67" i="30"/>
  <c r="AH67" i="30" s="1"/>
  <c r="V68" i="30"/>
  <c r="N70" i="30"/>
  <c r="AE70" i="30" s="1"/>
  <c r="Q72" i="30"/>
  <c r="AD72" i="30" s="1"/>
  <c r="M72" i="30"/>
  <c r="R72" i="30"/>
  <c r="P72" i="30"/>
  <c r="AF72" i="30" s="1"/>
  <c r="N74" i="30"/>
  <c r="AE74" i="30" s="1"/>
  <c r="AA74" i="30"/>
  <c r="AC75" i="30"/>
  <c r="Q76" i="30"/>
  <c r="AD76" i="30" s="1"/>
  <c r="M76" i="30"/>
  <c r="R76" i="30"/>
  <c r="P76" i="30"/>
  <c r="AF76" i="30" s="1"/>
  <c r="N78" i="30"/>
  <c r="AE78" i="30" s="1"/>
  <c r="AA78" i="30"/>
  <c r="AC79" i="30"/>
  <c r="Q80" i="30"/>
  <c r="AD80" i="30" s="1"/>
  <c r="M80" i="30"/>
  <c r="R80" i="30"/>
  <c r="P80" i="30"/>
  <c r="AF80" i="30" s="1"/>
  <c r="S80" i="30"/>
  <c r="N84" i="30"/>
  <c r="AE84" i="30" s="1"/>
  <c r="V85" i="30"/>
  <c r="W85" i="30"/>
  <c r="AI85" i="30" s="1"/>
  <c r="X85" i="30"/>
  <c r="AG85" i="30" s="1"/>
  <c r="S86" i="30"/>
  <c r="P88" i="30"/>
  <c r="AF88" i="30" s="1"/>
  <c r="R88" i="30"/>
  <c r="N88" i="30"/>
  <c r="AE88" i="30" s="1"/>
  <c r="Q88" i="30"/>
  <c r="AD88" i="30" s="1"/>
  <c r="M88" i="30"/>
  <c r="V95" i="30"/>
  <c r="X95" i="30"/>
  <c r="AG95" i="30" s="1"/>
  <c r="T95" i="30"/>
  <c r="U95" i="30"/>
  <c r="AH95" i="30" s="1"/>
  <c r="Y95" i="30"/>
  <c r="W95" i="30"/>
  <c r="AI95" i="30" s="1"/>
  <c r="Y85" i="30"/>
  <c r="N86" i="30"/>
  <c r="AE86" i="30" s="1"/>
  <c r="V87" i="30"/>
  <c r="X87" i="30"/>
  <c r="AG87" i="30" s="1"/>
  <c r="T87" i="30"/>
  <c r="W87" i="30"/>
  <c r="AI87" i="30" s="1"/>
  <c r="X93" i="30"/>
  <c r="AG93" i="30" s="1"/>
  <c r="T93" i="30"/>
  <c r="W93" i="30"/>
  <c r="AI93" i="30" s="1"/>
  <c r="V93" i="30"/>
  <c r="U93" i="30"/>
  <c r="AH93" i="30" s="1"/>
  <c r="Y93" i="30"/>
  <c r="AB81" i="30"/>
  <c r="AB83" i="30"/>
  <c r="L85" i="30"/>
  <c r="T85" i="30"/>
  <c r="U87" i="30"/>
  <c r="AH87" i="30" s="1"/>
  <c r="X89" i="30"/>
  <c r="AG89" i="30" s="1"/>
  <c r="T89" i="30"/>
  <c r="U89" i="30"/>
  <c r="AH89" i="30" s="1"/>
  <c r="W89" i="30"/>
  <c r="AI89" i="30" s="1"/>
  <c r="V89" i="30"/>
  <c r="X91" i="30"/>
  <c r="AG91" i="30" s="1"/>
  <c r="T91" i="30"/>
  <c r="Y91" i="30"/>
  <c r="W91" i="30"/>
  <c r="AI91" i="30" s="1"/>
  <c r="V91" i="30"/>
  <c r="U91" i="30"/>
  <c r="AH91" i="30" s="1"/>
  <c r="P86" i="30"/>
  <c r="AF86" i="30" s="1"/>
  <c r="Q86" i="30"/>
  <c r="AD86" i="30" s="1"/>
  <c r="M86" i="30"/>
  <c r="R86" i="30"/>
  <c r="AB86" i="30"/>
  <c r="AC86" i="30"/>
  <c r="Y87" i="30"/>
  <c r="X88" i="30"/>
  <c r="AG88" i="30" s="1"/>
  <c r="T88" i="30"/>
  <c r="V88" i="30"/>
  <c r="Y88" i="30"/>
  <c r="U88" i="30"/>
  <c r="AH88" i="30" s="1"/>
  <c r="Y89" i="30"/>
  <c r="V92" i="30"/>
  <c r="X92" i="30"/>
  <c r="AG92" i="30" s="1"/>
  <c r="W92" i="30"/>
  <c r="AI92" i="30" s="1"/>
  <c r="U92" i="30"/>
  <c r="AH92" i="30" s="1"/>
  <c r="Y92" i="30"/>
  <c r="T92" i="30"/>
  <c r="O87" i="30"/>
  <c r="AC88" i="30"/>
  <c r="Q89" i="30"/>
  <c r="AD89" i="30" s="1"/>
  <c r="AA89" i="30"/>
  <c r="U90" i="30"/>
  <c r="AH90" i="30" s="1"/>
  <c r="L91" i="30"/>
  <c r="O92" i="30"/>
  <c r="O94" i="30"/>
  <c r="P96" i="30"/>
  <c r="AF96" i="30" s="1"/>
  <c r="R96" i="30"/>
  <c r="N96" i="30"/>
  <c r="AE96" i="30" s="1"/>
  <c r="Q96" i="30"/>
  <c r="AD96" i="30" s="1"/>
  <c r="W97" i="30"/>
  <c r="AI97" i="30" s="1"/>
  <c r="V97" i="30"/>
  <c r="Y97" i="30"/>
  <c r="U97" i="30"/>
  <c r="AH97" i="30" s="1"/>
  <c r="T97" i="30"/>
  <c r="P87" i="30"/>
  <c r="AF87" i="30" s="1"/>
  <c r="R90" i="30"/>
  <c r="N90" i="30"/>
  <c r="AE90" i="30" s="1"/>
  <c r="Q90" i="30"/>
  <c r="AD90" i="30" s="1"/>
  <c r="W90" i="30"/>
  <c r="AI90" i="30" s="1"/>
  <c r="L93" i="30"/>
  <c r="L95" i="30"/>
  <c r="X96" i="30"/>
  <c r="AG96" i="30" s="1"/>
  <c r="T96" i="30"/>
  <c r="W96" i="30"/>
  <c r="AI96" i="30" s="1"/>
  <c r="V96" i="30"/>
  <c r="U96" i="30"/>
  <c r="AH96" i="30" s="1"/>
  <c r="L98" i="30"/>
  <c r="S98" i="30"/>
  <c r="W99" i="30"/>
  <c r="AI99" i="30" s="1"/>
  <c r="V99" i="30"/>
  <c r="Y99" i="30"/>
  <c r="U99" i="30"/>
  <c r="AH99" i="30" s="1"/>
  <c r="T99" i="30"/>
  <c r="X90" i="30"/>
  <c r="AG90" i="30" s="1"/>
  <c r="R92" i="30"/>
  <c r="N92" i="30"/>
  <c r="AE92" i="30" s="1"/>
  <c r="Q92" i="30"/>
  <c r="AD92" i="30" s="1"/>
  <c r="P94" i="30"/>
  <c r="AF94" i="30" s="1"/>
  <c r="R94" i="30"/>
  <c r="N94" i="30"/>
  <c r="AE94" i="30" s="1"/>
  <c r="S94" i="30"/>
  <c r="Y96" i="30"/>
  <c r="O97" i="30"/>
  <c r="R97" i="30"/>
  <c r="N97" i="30"/>
  <c r="AE97" i="30" s="1"/>
  <c r="Q97" i="30"/>
  <c r="AD97" i="30" s="1"/>
  <c r="M97" i="30"/>
  <c r="AC98" i="30"/>
  <c r="AB98" i="30"/>
  <c r="AA98" i="30"/>
  <c r="L100" i="30"/>
  <c r="S100" i="30"/>
  <c r="X101" i="30"/>
  <c r="AG101" i="30" s="1"/>
  <c r="T101" i="30"/>
  <c r="W101" i="30"/>
  <c r="AI101" i="30" s="1"/>
  <c r="V101" i="30"/>
  <c r="Y101" i="30"/>
  <c r="U101" i="30"/>
  <c r="AH101" i="30" s="1"/>
  <c r="N87" i="30"/>
  <c r="AE87" i="30" s="1"/>
  <c r="O89" i="30"/>
  <c r="O90" i="30"/>
  <c r="T90" i="30"/>
  <c r="Y90" i="30"/>
  <c r="M92" i="30"/>
  <c r="AC93" i="30"/>
  <c r="M94" i="30"/>
  <c r="O99" i="30"/>
  <c r="R99" i="30"/>
  <c r="N99" i="30"/>
  <c r="AE99" i="30" s="1"/>
  <c r="Q99" i="30"/>
  <c r="AD99" i="30" s="1"/>
  <c r="M99" i="30"/>
  <c r="AC100" i="30"/>
  <c r="AB100" i="30"/>
  <c r="AA100" i="30"/>
  <c r="R102" i="30"/>
  <c r="N102" i="30"/>
  <c r="AE102" i="30" s="1"/>
  <c r="Q102" i="30"/>
  <c r="AD102" i="30" s="1"/>
  <c r="M102" i="30"/>
  <c r="P102" i="30"/>
  <c r="AF102" i="30" s="1"/>
  <c r="O102" i="30"/>
  <c r="AC97" i="30"/>
  <c r="AC99" i="30"/>
  <c r="M101" i="30"/>
  <c r="Q101" i="30"/>
  <c r="AD101" i="30" s="1"/>
  <c r="AC101" i="30"/>
  <c r="S102" i="30"/>
  <c r="AA102" i="30"/>
  <c r="N101" i="30"/>
  <c r="AE101" i="30" s="1"/>
  <c r="R101" i="30"/>
  <c r="AB102" i="30"/>
  <c r="O101" i="30"/>
  <c r="X25" i="30" l="1"/>
  <c r="AG25" i="30" s="1"/>
  <c r="X86" i="30"/>
  <c r="AG86" i="30" s="1"/>
  <c r="T86" i="30"/>
  <c r="Y86" i="30"/>
  <c r="U86" i="30"/>
  <c r="AH86" i="30" s="1"/>
  <c r="W86" i="30"/>
  <c r="AI86" i="30" s="1"/>
  <c r="V86" i="30"/>
  <c r="Y82" i="30"/>
  <c r="U82" i="30"/>
  <c r="AH82" i="30" s="1"/>
  <c r="W82" i="30"/>
  <c r="AI82" i="30" s="1"/>
  <c r="V82" i="30"/>
  <c r="T82" i="30"/>
  <c r="X82" i="30"/>
  <c r="AG82" i="30" s="1"/>
  <c r="W77" i="30"/>
  <c r="AI77" i="30" s="1"/>
  <c r="V77" i="30"/>
  <c r="Y77" i="30"/>
  <c r="X77" i="30"/>
  <c r="AG77" i="30" s="1"/>
  <c r="U77" i="30"/>
  <c r="AH77" i="30" s="1"/>
  <c r="T77" i="30"/>
  <c r="Y70" i="30"/>
  <c r="U70" i="30"/>
  <c r="AH70" i="30" s="1"/>
  <c r="W70" i="30"/>
  <c r="AI70" i="30" s="1"/>
  <c r="T70" i="30"/>
  <c r="X70" i="30"/>
  <c r="AG70" i="30" s="1"/>
  <c r="V70" i="30"/>
  <c r="O83" i="30"/>
  <c r="Q83" i="30"/>
  <c r="AD83" i="30" s="1"/>
  <c r="P83" i="30"/>
  <c r="AF83" i="30" s="1"/>
  <c r="M83" i="30"/>
  <c r="R83" i="30"/>
  <c r="N83" i="30"/>
  <c r="AE83" i="30" s="1"/>
  <c r="W79" i="30"/>
  <c r="AI79" i="30" s="1"/>
  <c r="V79" i="30"/>
  <c r="U79" i="30"/>
  <c r="AH79" i="30" s="1"/>
  <c r="T79" i="30"/>
  <c r="Y79" i="30"/>
  <c r="X79" i="30"/>
  <c r="AG79" i="30" s="1"/>
  <c r="Y72" i="30"/>
  <c r="U72" i="30"/>
  <c r="AH72" i="30" s="1"/>
  <c r="W72" i="30"/>
  <c r="AI72" i="30" s="1"/>
  <c r="X72" i="30"/>
  <c r="AG72" i="30" s="1"/>
  <c r="V72" i="30"/>
  <c r="T72" i="30"/>
  <c r="X64" i="30"/>
  <c r="AG64" i="30" s="1"/>
  <c r="T64" i="30"/>
  <c r="W64" i="30"/>
  <c r="AI64" i="30" s="1"/>
  <c r="Y64" i="30"/>
  <c r="U64" i="30"/>
  <c r="AH64" i="30" s="1"/>
  <c r="V64" i="30"/>
  <c r="O59" i="30"/>
  <c r="P59" i="30"/>
  <c r="AF59" i="30" s="1"/>
  <c r="R59" i="30"/>
  <c r="M59" i="30"/>
  <c r="Q59" i="30"/>
  <c r="AD59" i="30" s="1"/>
  <c r="N59" i="30"/>
  <c r="AE59" i="30" s="1"/>
  <c r="X62" i="30"/>
  <c r="AG62" i="30" s="1"/>
  <c r="T62" i="30"/>
  <c r="W62" i="30"/>
  <c r="AI62" i="30" s="1"/>
  <c r="Y62" i="30"/>
  <c r="U62" i="30"/>
  <c r="AH62" i="30" s="1"/>
  <c r="V62" i="30"/>
  <c r="Q58" i="30"/>
  <c r="AD58" i="30" s="1"/>
  <c r="M58" i="30"/>
  <c r="P58" i="30"/>
  <c r="AF58" i="30" s="1"/>
  <c r="N58" i="30"/>
  <c r="AE58" i="30" s="1"/>
  <c r="R58" i="30"/>
  <c r="O58" i="30"/>
  <c r="Y46" i="30"/>
  <c r="U46" i="30"/>
  <c r="AH46" i="30" s="1"/>
  <c r="X46" i="30"/>
  <c r="AG46" i="30" s="1"/>
  <c r="V46" i="30"/>
  <c r="T46" i="30"/>
  <c r="W46" i="30"/>
  <c r="AI46" i="30" s="1"/>
  <c r="O36" i="30"/>
  <c r="P36" i="30"/>
  <c r="AF36" i="30" s="1"/>
  <c r="Q36" i="30"/>
  <c r="AD36" i="30" s="1"/>
  <c r="N36" i="30"/>
  <c r="AE36" i="30" s="1"/>
  <c r="M36" i="30"/>
  <c r="R36" i="30"/>
  <c r="O24" i="30"/>
  <c r="P24" i="30"/>
  <c r="AF24" i="30" s="1"/>
  <c r="Q24" i="30"/>
  <c r="AD24" i="30" s="1"/>
  <c r="N24" i="30"/>
  <c r="AE24" i="30" s="1"/>
  <c r="M24" i="30"/>
  <c r="R24" i="30"/>
  <c r="W34" i="30"/>
  <c r="AI34" i="30" s="1"/>
  <c r="X34" i="30"/>
  <c r="AG34" i="30" s="1"/>
  <c r="T34" i="30"/>
  <c r="U34" i="30"/>
  <c r="AH34" i="30" s="1"/>
  <c r="Y34" i="30"/>
  <c r="V34" i="30"/>
  <c r="Y35" i="30"/>
  <c r="U35" i="30"/>
  <c r="AH35" i="30" s="1"/>
  <c r="V35" i="30"/>
  <c r="X35" i="30"/>
  <c r="AG35" i="30" s="1"/>
  <c r="W35" i="30"/>
  <c r="AI35" i="30" s="1"/>
  <c r="T35" i="30"/>
  <c r="Y31" i="30"/>
  <c r="U31" i="30"/>
  <c r="AH31" i="30" s="1"/>
  <c r="V31" i="30"/>
  <c r="X31" i="30"/>
  <c r="AG31" i="30" s="1"/>
  <c r="W31" i="30"/>
  <c r="AI31" i="30" s="1"/>
  <c r="T31" i="30"/>
  <c r="Y27" i="30"/>
  <c r="U27" i="30"/>
  <c r="AH27" i="30" s="1"/>
  <c r="V27" i="30"/>
  <c r="W27" i="30"/>
  <c r="AI27" i="30" s="1"/>
  <c r="T27" i="30"/>
  <c r="X27" i="30"/>
  <c r="AG27" i="30" s="1"/>
  <c r="Y23" i="30"/>
  <c r="U23" i="30"/>
  <c r="AH23" i="30" s="1"/>
  <c r="V23" i="30"/>
  <c r="X23" i="30"/>
  <c r="AG23" i="30" s="1"/>
  <c r="W23" i="30"/>
  <c r="AI23" i="30" s="1"/>
  <c r="T23" i="30"/>
  <c r="Y19" i="30"/>
  <c r="U19" i="30"/>
  <c r="AH19" i="30" s="1"/>
  <c r="X19" i="30"/>
  <c r="AG19" i="30" s="1"/>
  <c r="T19" i="30"/>
  <c r="W19" i="30"/>
  <c r="AI19" i="30" s="1"/>
  <c r="V19" i="30"/>
  <c r="O28" i="30"/>
  <c r="P28" i="30"/>
  <c r="AF28" i="30" s="1"/>
  <c r="N28" i="30"/>
  <c r="AE28" i="30" s="1"/>
  <c r="M28" i="30"/>
  <c r="R28" i="30"/>
  <c r="Q28" i="30"/>
  <c r="AD28" i="30" s="1"/>
  <c r="Y15" i="30"/>
  <c r="U15" i="30"/>
  <c r="AH15" i="30" s="1"/>
  <c r="X15" i="30"/>
  <c r="AG15" i="30" s="1"/>
  <c r="T15" i="30"/>
  <c r="W15" i="30"/>
  <c r="AI15" i="30" s="1"/>
  <c r="V15" i="30"/>
  <c r="Q7" i="30"/>
  <c r="AD7" i="30" s="1"/>
  <c r="M7" i="30"/>
  <c r="P7" i="30"/>
  <c r="AF7" i="30" s="1"/>
  <c r="O7" i="30"/>
  <c r="R7" i="30"/>
  <c r="N7" i="30"/>
  <c r="AE7" i="30" s="1"/>
  <c r="Y13" i="30"/>
  <c r="U13" i="30"/>
  <c r="AH13" i="30" s="1"/>
  <c r="X13" i="30"/>
  <c r="AG13" i="30" s="1"/>
  <c r="T13" i="30"/>
  <c r="W13" i="30"/>
  <c r="AI13" i="30" s="1"/>
  <c r="V13" i="30"/>
  <c r="AA103" i="30"/>
  <c r="Q3" i="30"/>
  <c r="M3" i="30"/>
  <c r="P3" i="30"/>
  <c r="O3" i="30"/>
  <c r="R3" i="30"/>
  <c r="N3" i="30"/>
  <c r="Q98" i="30"/>
  <c r="AD98" i="30" s="1"/>
  <c r="M98" i="30"/>
  <c r="P98" i="30"/>
  <c r="AF98" i="30" s="1"/>
  <c r="O98" i="30"/>
  <c r="N98" i="30"/>
  <c r="AE98" i="30" s="1"/>
  <c r="R98" i="30"/>
  <c r="Y80" i="30"/>
  <c r="U80" i="30"/>
  <c r="AH80" i="30" s="1"/>
  <c r="W80" i="30"/>
  <c r="AI80" i="30" s="1"/>
  <c r="V80" i="30"/>
  <c r="X80" i="30"/>
  <c r="AG80" i="30" s="1"/>
  <c r="T80" i="30"/>
  <c r="W83" i="30"/>
  <c r="AI83" i="30" s="1"/>
  <c r="V83" i="30"/>
  <c r="U83" i="30"/>
  <c r="AH83" i="30" s="1"/>
  <c r="X83" i="30"/>
  <c r="AG83" i="30" s="1"/>
  <c r="T83" i="30"/>
  <c r="Y83" i="30"/>
  <c r="Y76" i="30"/>
  <c r="U76" i="30"/>
  <c r="AH76" i="30" s="1"/>
  <c r="W76" i="30"/>
  <c r="AI76" i="30" s="1"/>
  <c r="X76" i="30"/>
  <c r="AG76" i="30" s="1"/>
  <c r="V76" i="30"/>
  <c r="T76" i="30"/>
  <c r="O71" i="30"/>
  <c r="Q71" i="30"/>
  <c r="AD71" i="30" s="1"/>
  <c r="N71" i="30"/>
  <c r="AE71" i="30" s="1"/>
  <c r="M71" i="30"/>
  <c r="R71" i="30"/>
  <c r="P71" i="30"/>
  <c r="AF71" i="30" s="1"/>
  <c r="O69" i="30"/>
  <c r="P69" i="30"/>
  <c r="AF69" i="30" s="1"/>
  <c r="N69" i="30"/>
  <c r="AE69" i="30" s="1"/>
  <c r="R69" i="30"/>
  <c r="M69" i="30"/>
  <c r="Q69" i="30"/>
  <c r="AD69" i="30" s="1"/>
  <c r="O67" i="30"/>
  <c r="P67" i="30"/>
  <c r="AF67" i="30" s="1"/>
  <c r="N67" i="30"/>
  <c r="AE67" i="30" s="1"/>
  <c r="Q67" i="30"/>
  <c r="AD67" i="30" s="1"/>
  <c r="R67" i="30"/>
  <c r="M67" i="30"/>
  <c r="P64" i="30"/>
  <c r="AF64" i="30" s="1"/>
  <c r="O64" i="30"/>
  <c r="Q64" i="30"/>
  <c r="AD64" i="30" s="1"/>
  <c r="M64" i="30"/>
  <c r="R64" i="30"/>
  <c r="N64" i="30"/>
  <c r="AE64" i="30" s="1"/>
  <c r="O53" i="30"/>
  <c r="R53" i="30"/>
  <c r="M53" i="30"/>
  <c r="Q53" i="30"/>
  <c r="AD53" i="30" s="1"/>
  <c r="P53" i="30"/>
  <c r="AF53" i="30" s="1"/>
  <c r="N53" i="30"/>
  <c r="AE53" i="30" s="1"/>
  <c r="Q44" i="30"/>
  <c r="AD44" i="30" s="1"/>
  <c r="M44" i="30"/>
  <c r="N44" i="30"/>
  <c r="AE44" i="30" s="1"/>
  <c r="R44" i="30"/>
  <c r="P44" i="30"/>
  <c r="AF44" i="30" s="1"/>
  <c r="O44" i="30"/>
  <c r="P62" i="30"/>
  <c r="AF62" i="30" s="1"/>
  <c r="O62" i="30"/>
  <c r="Q62" i="30"/>
  <c r="AD62" i="30" s="1"/>
  <c r="M62" i="30"/>
  <c r="R62" i="30"/>
  <c r="N62" i="30"/>
  <c r="AE62" i="30" s="1"/>
  <c r="O57" i="30"/>
  <c r="P57" i="30"/>
  <c r="AF57" i="30" s="1"/>
  <c r="R57" i="30"/>
  <c r="M57" i="30"/>
  <c r="Q57" i="30"/>
  <c r="AD57" i="30" s="1"/>
  <c r="N57" i="30"/>
  <c r="AE57" i="30" s="1"/>
  <c r="Y50" i="30"/>
  <c r="U50" i="30"/>
  <c r="AH50" i="30" s="1"/>
  <c r="X50" i="30"/>
  <c r="AG50" i="30" s="1"/>
  <c r="V50" i="30"/>
  <c r="T50" i="30"/>
  <c r="W50" i="30"/>
  <c r="AI50" i="30" s="1"/>
  <c r="W36" i="30"/>
  <c r="AI36" i="30" s="1"/>
  <c r="X36" i="30"/>
  <c r="AG36" i="30" s="1"/>
  <c r="T36" i="30"/>
  <c r="Y36" i="30"/>
  <c r="V36" i="30"/>
  <c r="U36" i="30"/>
  <c r="AH36" i="30" s="1"/>
  <c r="W24" i="30"/>
  <c r="AI24" i="30" s="1"/>
  <c r="X24" i="30"/>
  <c r="AG24" i="30" s="1"/>
  <c r="T24" i="30"/>
  <c r="Y24" i="30"/>
  <c r="V24" i="30"/>
  <c r="U24" i="30"/>
  <c r="AH24" i="30" s="1"/>
  <c r="O26" i="30"/>
  <c r="P26" i="30"/>
  <c r="AF26" i="30" s="1"/>
  <c r="R26" i="30"/>
  <c r="Q26" i="30"/>
  <c r="AD26" i="30" s="1"/>
  <c r="N26" i="30"/>
  <c r="AE26" i="30" s="1"/>
  <c r="M26" i="30"/>
  <c r="O22" i="30"/>
  <c r="P22" i="30"/>
  <c r="AF22" i="30" s="1"/>
  <c r="M22" i="30"/>
  <c r="R22" i="30"/>
  <c r="Q22" i="30"/>
  <c r="AD22" i="30" s="1"/>
  <c r="N22" i="30"/>
  <c r="AE22" i="30" s="1"/>
  <c r="W28" i="30"/>
  <c r="AI28" i="30" s="1"/>
  <c r="X28" i="30"/>
  <c r="AG28" i="30" s="1"/>
  <c r="T28" i="30"/>
  <c r="V28" i="30"/>
  <c r="U28" i="30"/>
  <c r="AH28" i="30" s="1"/>
  <c r="Y28" i="30"/>
  <c r="Q15" i="30"/>
  <c r="AD15" i="30" s="1"/>
  <c r="M15" i="30"/>
  <c r="P15" i="30"/>
  <c r="AF15" i="30" s="1"/>
  <c r="O15" i="30"/>
  <c r="R15" i="30"/>
  <c r="N15" i="30"/>
  <c r="AE15" i="30" s="1"/>
  <c r="Q13" i="30"/>
  <c r="AD13" i="30" s="1"/>
  <c r="M13" i="30"/>
  <c r="P13" i="30"/>
  <c r="AF13" i="30" s="1"/>
  <c r="O13" i="30"/>
  <c r="N13" i="30"/>
  <c r="AE13" i="30" s="1"/>
  <c r="R13" i="30"/>
  <c r="Y5" i="30"/>
  <c r="U5" i="30"/>
  <c r="AH5" i="30" s="1"/>
  <c r="X5" i="30"/>
  <c r="AG5" i="30" s="1"/>
  <c r="T5" i="30"/>
  <c r="W5" i="30"/>
  <c r="AI5" i="30" s="1"/>
  <c r="V5" i="30"/>
  <c r="AB103" i="30"/>
  <c r="Y11" i="30"/>
  <c r="U11" i="30"/>
  <c r="AH11" i="30" s="1"/>
  <c r="X11" i="30"/>
  <c r="AG11" i="30" s="1"/>
  <c r="T11" i="30"/>
  <c r="W11" i="30"/>
  <c r="AI11" i="30" s="1"/>
  <c r="V11" i="30"/>
  <c r="Y9" i="30"/>
  <c r="U9" i="30"/>
  <c r="AH9" i="30" s="1"/>
  <c r="X9" i="30"/>
  <c r="AG9" i="30" s="1"/>
  <c r="T9" i="30"/>
  <c r="W9" i="30"/>
  <c r="AI9" i="30" s="1"/>
  <c r="V9" i="30"/>
  <c r="P91" i="30"/>
  <c r="AF91" i="30" s="1"/>
  <c r="N91" i="30"/>
  <c r="AE91" i="30" s="1"/>
  <c r="R91" i="30"/>
  <c r="M91" i="30"/>
  <c r="Q91" i="30"/>
  <c r="AD91" i="30" s="1"/>
  <c r="O91" i="30"/>
  <c r="Y74" i="30"/>
  <c r="U74" i="30"/>
  <c r="AH74" i="30" s="1"/>
  <c r="W74" i="30"/>
  <c r="AI74" i="30" s="1"/>
  <c r="T74" i="30"/>
  <c r="X74" i="30"/>
  <c r="AG74" i="30" s="1"/>
  <c r="V74" i="30"/>
  <c r="R95" i="30"/>
  <c r="N95" i="30"/>
  <c r="AE95" i="30" s="1"/>
  <c r="P95" i="30"/>
  <c r="AF95" i="30" s="1"/>
  <c r="M95" i="30"/>
  <c r="Q95" i="30"/>
  <c r="AD95" i="30" s="1"/>
  <c r="O95" i="30"/>
  <c r="R85" i="30"/>
  <c r="N85" i="30"/>
  <c r="AE85" i="30" s="1"/>
  <c r="O85" i="30"/>
  <c r="Q85" i="30"/>
  <c r="AD85" i="30" s="1"/>
  <c r="P85" i="30"/>
  <c r="AF85" i="30" s="1"/>
  <c r="M85" i="30"/>
  <c r="W81" i="30"/>
  <c r="AI81" i="30" s="1"/>
  <c r="V81" i="30"/>
  <c r="U81" i="30"/>
  <c r="AH81" i="30" s="1"/>
  <c r="T81" i="30"/>
  <c r="Y81" i="30"/>
  <c r="X81" i="30"/>
  <c r="AG81" i="30" s="1"/>
  <c r="Y78" i="30"/>
  <c r="U78" i="30"/>
  <c r="AH78" i="30" s="1"/>
  <c r="W78" i="30"/>
  <c r="AI78" i="30" s="1"/>
  <c r="T78" i="30"/>
  <c r="X78" i="30"/>
  <c r="AG78" i="30" s="1"/>
  <c r="V78" i="30"/>
  <c r="O73" i="30"/>
  <c r="Q73" i="30"/>
  <c r="AD73" i="30" s="1"/>
  <c r="R73" i="30"/>
  <c r="P73" i="30"/>
  <c r="AF73" i="30" s="1"/>
  <c r="N73" i="30"/>
  <c r="AE73" i="30" s="1"/>
  <c r="M73" i="30"/>
  <c r="O75" i="30"/>
  <c r="Q75" i="30"/>
  <c r="AD75" i="30" s="1"/>
  <c r="N75" i="30"/>
  <c r="AE75" i="30" s="1"/>
  <c r="M75" i="30"/>
  <c r="R75" i="30"/>
  <c r="P75" i="30"/>
  <c r="AF75" i="30" s="1"/>
  <c r="W71" i="30"/>
  <c r="AI71" i="30" s="1"/>
  <c r="V71" i="30"/>
  <c r="U71" i="30"/>
  <c r="AH71" i="30" s="1"/>
  <c r="T71" i="30"/>
  <c r="Y71" i="30"/>
  <c r="X71" i="30"/>
  <c r="AG71" i="30" s="1"/>
  <c r="Y66" i="30"/>
  <c r="U66" i="30"/>
  <c r="AH66" i="30" s="1"/>
  <c r="V66" i="30"/>
  <c r="T66" i="30"/>
  <c r="W66" i="30"/>
  <c r="AI66" i="30" s="1"/>
  <c r="X66" i="30"/>
  <c r="AG66" i="30" s="1"/>
  <c r="Q60" i="30"/>
  <c r="AD60" i="30" s="1"/>
  <c r="M60" i="30"/>
  <c r="P60" i="30"/>
  <c r="AF60" i="30" s="1"/>
  <c r="N60" i="30"/>
  <c r="AE60" i="30" s="1"/>
  <c r="R60" i="30"/>
  <c r="O60" i="30"/>
  <c r="O49" i="30"/>
  <c r="R49" i="30"/>
  <c r="M49" i="30"/>
  <c r="Q49" i="30"/>
  <c r="AD49" i="30" s="1"/>
  <c r="P49" i="30"/>
  <c r="AF49" i="30" s="1"/>
  <c r="N49" i="30"/>
  <c r="AE49" i="30" s="1"/>
  <c r="Y52" i="30"/>
  <c r="U52" i="30"/>
  <c r="AH52" i="30" s="1"/>
  <c r="X52" i="30"/>
  <c r="AG52" i="30" s="1"/>
  <c r="W52" i="30"/>
  <c r="AI52" i="30" s="1"/>
  <c r="V52" i="30"/>
  <c r="T52" i="30"/>
  <c r="Q40" i="30"/>
  <c r="AD40" i="30" s="1"/>
  <c r="M40" i="30"/>
  <c r="N40" i="30"/>
  <c r="AE40" i="30" s="1"/>
  <c r="R40" i="30"/>
  <c r="O40" i="30"/>
  <c r="P40" i="30"/>
  <c r="AF40" i="30" s="1"/>
  <c r="O32" i="30"/>
  <c r="P32" i="30"/>
  <c r="AF32" i="30" s="1"/>
  <c r="Q32" i="30"/>
  <c r="AD32" i="30" s="1"/>
  <c r="N32" i="30"/>
  <c r="AE32" i="30" s="1"/>
  <c r="M32" i="30"/>
  <c r="R32" i="30"/>
  <c r="O30" i="30"/>
  <c r="P30" i="30"/>
  <c r="AF30" i="30" s="1"/>
  <c r="M30" i="30"/>
  <c r="R30" i="30"/>
  <c r="Q30" i="30"/>
  <c r="AD30" i="30" s="1"/>
  <c r="N30" i="30"/>
  <c r="AE30" i="30" s="1"/>
  <c r="W26" i="30"/>
  <c r="AI26" i="30" s="1"/>
  <c r="X26" i="30"/>
  <c r="AG26" i="30" s="1"/>
  <c r="T26" i="30"/>
  <c r="U26" i="30"/>
  <c r="AH26" i="30" s="1"/>
  <c r="Y26" i="30"/>
  <c r="V26" i="30"/>
  <c r="W22" i="30"/>
  <c r="AI22" i="30" s="1"/>
  <c r="X22" i="30"/>
  <c r="AG22" i="30" s="1"/>
  <c r="T22" i="30"/>
  <c r="U22" i="30"/>
  <c r="AH22" i="30" s="1"/>
  <c r="Y22" i="30"/>
  <c r="V22" i="30"/>
  <c r="Q42" i="30"/>
  <c r="AD42" i="30" s="1"/>
  <c r="M42" i="30"/>
  <c r="N42" i="30"/>
  <c r="AE42" i="30" s="1"/>
  <c r="R42" i="30"/>
  <c r="O42" i="30"/>
  <c r="P42" i="30"/>
  <c r="AF42" i="30" s="1"/>
  <c r="Y17" i="30"/>
  <c r="U17" i="30"/>
  <c r="AH17" i="30" s="1"/>
  <c r="X17" i="30"/>
  <c r="AG17" i="30" s="1"/>
  <c r="T17" i="30"/>
  <c r="W17" i="30"/>
  <c r="AI17" i="30" s="1"/>
  <c r="V17" i="30"/>
  <c r="Q5" i="30"/>
  <c r="AD5" i="30" s="1"/>
  <c r="M5" i="30"/>
  <c r="P5" i="30"/>
  <c r="AF5" i="30" s="1"/>
  <c r="O5" i="30"/>
  <c r="N5" i="30"/>
  <c r="AE5" i="30" s="1"/>
  <c r="R5" i="30"/>
  <c r="AC103" i="30"/>
  <c r="Q11" i="30"/>
  <c r="AD11" i="30" s="1"/>
  <c r="M11" i="30"/>
  <c r="P11" i="30"/>
  <c r="AF11" i="30" s="1"/>
  <c r="O11" i="30"/>
  <c r="R11" i="30"/>
  <c r="N11" i="30"/>
  <c r="AE11" i="30" s="1"/>
  <c r="Q9" i="30"/>
  <c r="AD9" i="30" s="1"/>
  <c r="M9" i="30"/>
  <c r="P9" i="30"/>
  <c r="AF9" i="30" s="1"/>
  <c r="O9" i="30"/>
  <c r="R9" i="30"/>
  <c r="N9" i="30"/>
  <c r="AE9" i="30" s="1"/>
  <c r="Q100" i="30"/>
  <c r="AD100" i="30" s="1"/>
  <c r="M100" i="30"/>
  <c r="P100" i="30"/>
  <c r="AF100" i="30" s="1"/>
  <c r="O100" i="30"/>
  <c r="R100" i="30"/>
  <c r="N100" i="30"/>
  <c r="AE100" i="30" s="1"/>
  <c r="V102" i="30"/>
  <c r="Y102" i="30"/>
  <c r="U102" i="30"/>
  <c r="AH102" i="30" s="1"/>
  <c r="X102" i="30"/>
  <c r="AG102" i="30" s="1"/>
  <c r="T102" i="30"/>
  <c r="W102" i="30"/>
  <c r="AI102" i="30" s="1"/>
  <c r="O81" i="30"/>
  <c r="Q81" i="30"/>
  <c r="AD81" i="30" s="1"/>
  <c r="P81" i="30"/>
  <c r="AF81" i="30" s="1"/>
  <c r="R81" i="30"/>
  <c r="N81" i="30"/>
  <c r="AE81" i="30" s="1"/>
  <c r="M81" i="30"/>
  <c r="X94" i="30"/>
  <c r="AG94" i="30" s="1"/>
  <c r="T94" i="30"/>
  <c r="V94" i="30"/>
  <c r="U94" i="30"/>
  <c r="AH94" i="30" s="1"/>
  <c r="Y94" i="30"/>
  <c r="W94" i="30"/>
  <c r="AI94" i="30" s="1"/>
  <c r="Y100" i="30"/>
  <c r="U100" i="30"/>
  <c r="AH100" i="30" s="1"/>
  <c r="X100" i="30"/>
  <c r="AG100" i="30" s="1"/>
  <c r="T100" i="30"/>
  <c r="W100" i="30"/>
  <c r="AI100" i="30" s="1"/>
  <c r="V100" i="30"/>
  <c r="Y98" i="30"/>
  <c r="U98" i="30"/>
  <c r="AH98" i="30" s="1"/>
  <c r="X98" i="30"/>
  <c r="AG98" i="30" s="1"/>
  <c r="T98" i="30"/>
  <c r="W98" i="30"/>
  <c r="AI98" i="30" s="1"/>
  <c r="V98" i="30"/>
  <c r="P93" i="30"/>
  <c r="AF93" i="30" s="1"/>
  <c r="R93" i="30"/>
  <c r="M93" i="30"/>
  <c r="Q93" i="30"/>
  <c r="AD93" i="30" s="1"/>
  <c r="O93" i="30"/>
  <c r="N93" i="30"/>
  <c r="AE93" i="30" s="1"/>
  <c r="O77" i="30"/>
  <c r="Q77" i="30"/>
  <c r="AD77" i="30" s="1"/>
  <c r="R77" i="30"/>
  <c r="P77" i="30"/>
  <c r="AF77" i="30" s="1"/>
  <c r="N77" i="30"/>
  <c r="AE77" i="30" s="1"/>
  <c r="M77" i="30"/>
  <c r="W73" i="30"/>
  <c r="AI73" i="30" s="1"/>
  <c r="V73" i="30"/>
  <c r="Y73" i="30"/>
  <c r="X73" i="30"/>
  <c r="AG73" i="30" s="1"/>
  <c r="U73" i="30"/>
  <c r="AH73" i="30" s="1"/>
  <c r="T73" i="30"/>
  <c r="Y84" i="30"/>
  <c r="U84" i="30"/>
  <c r="AH84" i="30" s="1"/>
  <c r="W84" i="30"/>
  <c r="AI84" i="30" s="1"/>
  <c r="V84" i="30"/>
  <c r="X84" i="30"/>
  <c r="AG84" i="30" s="1"/>
  <c r="T84" i="30"/>
  <c r="O79" i="30"/>
  <c r="Q79" i="30"/>
  <c r="AD79" i="30" s="1"/>
  <c r="N79" i="30"/>
  <c r="AE79" i="30" s="1"/>
  <c r="M79" i="30"/>
  <c r="R79" i="30"/>
  <c r="P79" i="30"/>
  <c r="AF79" i="30" s="1"/>
  <c r="W75" i="30"/>
  <c r="AI75" i="30" s="1"/>
  <c r="V75" i="30"/>
  <c r="U75" i="30"/>
  <c r="AH75" i="30" s="1"/>
  <c r="T75" i="30"/>
  <c r="Y75" i="30"/>
  <c r="X75" i="30"/>
  <c r="AG75" i="30" s="1"/>
  <c r="Y48" i="30"/>
  <c r="U48" i="30"/>
  <c r="AH48" i="30" s="1"/>
  <c r="X48" i="30"/>
  <c r="AG48" i="30" s="1"/>
  <c r="W48" i="30"/>
  <c r="AI48" i="30" s="1"/>
  <c r="V48" i="30"/>
  <c r="T48" i="30"/>
  <c r="Y40" i="30"/>
  <c r="U40" i="30"/>
  <c r="AH40" i="30" s="1"/>
  <c r="X40" i="30"/>
  <c r="AG40" i="30" s="1"/>
  <c r="W40" i="30"/>
  <c r="AI40" i="30" s="1"/>
  <c r="T40" i="30"/>
  <c r="V40" i="30"/>
  <c r="W32" i="30"/>
  <c r="AI32" i="30" s="1"/>
  <c r="X32" i="30"/>
  <c r="AG32" i="30" s="1"/>
  <c r="T32" i="30"/>
  <c r="Y32" i="30"/>
  <c r="V32" i="30"/>
  <c r="U32" i="30"/>
  <c r="AH32" i="30" s="1"/>
  <c r="O34" i="30"/>
  <c r="P34" i="30"/>
  <c r="AF34" i="30" s="1"/>
  <c r="M34" i="30"/>
  <c r="R34" i="30"/>
  <c r="Q34" i="30"/>
  <c r="AD34" i="30" s="1"/>
  <c r="N34" i="30"/>
  <c r="AE34" i="30" s="1"/>
  <c r="W30" i="30"/>
  <c r="AI30" i="30" s="1"/>
  <c r="X30" i="30"/>
  <c r="AG30" i="30" s="1"/>
  <c r="T30" i="30"/>
  <c r="U30" i="30"/>
  <c r="AH30" i="30" s="1"/>
  <c r="Y30" i="30"/>
  <c r="V30" i="30"/>
  <c r="Y42" i="30"/>
  <c r="U42" i="30"/>
  <c r="AH42" i="30" s="1"/>
  <c r="X42" i="30"/>
  <c r="AG42" i="30" s="1"/>
  <c r="W42" i="30"/>
  <c r="AI42" i="30" s="1"/>
  <c r="T42" i="30"/>
  <c r="V42" i="30"/>
  <c r="Q17" i="30"/>
  <c r="AD17" i="30" s="1"/>
  <c r="M17" i="30"/>
  <c r="P17" i="30"/>
  <c r="AF17" i="30" s="1"/>
  <c r="O17" i="30"/>
  <c r="R17" i="30"/>
  <c r="N17" i="30"/>
  <c r="AE17" i="30" s="1"/>
  <c r="Y7" i="30"/>
  <c r="U7" i="30"/>
  <c r="AH7" i="30" s="1"/>
  <c r="X7" i="30"/>
  <c r="AG7" i="30" s="1"/>
  <c r="T7" i="30"/>
  <c r="W7" i="30"/>
  <c r="AI7" i="30" s="1"/>
  <c r="V7" i="30"/>
  <c r="Y3" i="30"/>
  <c r="U3" i="30"/>
  <c r="X3" i="30"/>
  <c r="T3" i="30"/>
  <c r="T103" i="30" s="1"/>
  <c r="W3" i="30"/>
  <c r="V3" i="30"/>
  <c r="AN35" i="8"/>
  <c r="AO35" i="8"/>
  <c r="AP35" i="8"/>
  <c r="AQ35" i="8"/>
  <c r="AR35" i="8"/>
  <c r="AS35" i="8"/>
  <c r="AT35" i="8"/>
  <c r="AU35" i="8"/>
  <c r="AM35" i="8"/>
  <c r="AP4" i="8"/>
  <c r="AQ4" i="8"/>
  <c r="AR4" i="8"/>
  <c r="AS4" i="8"/>
  <c r="AT4" i="8"/>
  <c r="AU4" i="8"/>
  <c r="AP5" i="8"/>
  <c r="AQ5" i="8"/>
  <c r="AR5" i="8"/>
  <c r="AS5" i="8"/>
  <c r="AT5" i="8"/>
  <c r="AU5" i="8"/>
  <c r="AP6" i="8"/>
  <c r="AQ6" i="8"/>
  <c r="AR6" i="8"/>
  <c r="AS6" i="8"/>
  <c r="AT6" i="8"/>
  <c r="AU6" i="8"/>
  <c r="AP7" i="8"/>
  <c r="AQ7" i="8"/>
  <c r="AR7" i="8"/>
  <c r="AS7" i="8"/>
  <c r="AT7" i="8"/>
  <c r="AU7" i="8"/>
  <c r="AP8" i="8"/>
  <c r="AQ8" i="8"/>
  <c r="AR8" i="8"/>
  <c r="AS8" i="8"/>
  <c r="AT8" i="8"/>
  <c r="AU8" i="8"/>
  <c r="AP9" i="8"/>
  <c r="AQ9" i="8"/>
  <c r="AR9" i="8"/>
  <c r="AS9" i="8"/>
  <c r="AT9" i="8"/>
  <c r="AU9" i="8"/>
  <c r="AP10" i="8"/>
  <c r="AQ10" i="8"/>
  <c r="AR10" i="8"/>
  <c r="AS10" i="8"/>
  <c r="AT10" i="8"/>
  <c r="AU10" i="8"/>
  <c r="AP11" i="8"/>
  <c r="AQ11" i="8"/>
  <c r="AR11" i="8"/>
  <c r="AS11" i="8"/>
  <c r="AT11" i="8"/>
  <c r="AU11" i="8"/>
  <c r="AP12" i="8"/>
  <c r="AQ12" i="8"/>
  <c r="AR12" i="8"/>
  <c r="AS12" i="8"/>
  <c r="AT12" i="8"/>
  <c r="AU12" i="8"/>
  <c r="AP13" i="8"/>
  <c r="AQ13" i="8"/>
  <c r="AR13" i="8"/>
  <c r="AS13" i="8"/>
  <c r="AT13" i="8"/>
  <c r="AU13" i="8"/>
  <c r="AP14" i="8"/>
  <c r="AQ14" i="8"/>
  <c r="AR14" i="8"/>
  <c r="AS14" i="8"/>
  <c r="AT14" i="8"/>
  <c r="AU14" i="8"/>
  <c r="AP15" i="8"/>
  <c r="AQ15" i="8"/>
  <c r="AR15" i="8"/>
  <c r="AS15" i="8"/>
  <c r="AT15" i="8"/>
  <c r="AU15" i="8"/>
  <c r="AP16" i="8"/>
  <c r="AQ16" i="8"/>
  <c r="AR16" i="8"/>
  <c r="AS16" i="8"/>
  <c r="AT16" i="8"/>
  <c r="AU16" i="8"/>
  <c r="AP17" i="8"/>
  <c r="AQ17" i="8"/>
  <c r="AR17" i="8"/>
  <c r="AS17" i="8"/>
  <c r="AT17" i="8"/>
  <c r="AU17" i="8"/>
  <c r="AP18" i="8"/>
  <c r="AQ18" i="8"/>
  <c r="AR18" i="8"/>
  <c r="AS18" i="8"/>
  <c r="AT18" i="8"/>
  <c r="AU18" i="8"/>
  <c r="AP19" i="8"/>
  <c r="AQ19" i="8"/>
  <c r="AR19" i="8"/>
  <c r="AS19" i="8"/>
  <c r="AT19" i="8"/>
  <c r="AU19" i="8"/>
  <c r="AP20" i="8"/>
  <c r="AQ20" i="8"/>
  <c r="AR20" i="8"/>
  <c r="AS20" i="8"/>
  <c r="AT20" i="8"/>
  <c r="AU20" i="8"/>
  <c r="AP21" i="8"/>
  <c r="AQ21" i="8"/>
  <c r="AR21" i="8"/>
  <c r="AS21" i="8"/>
  <c r="AT21" i="8"/>
  <c r="AU21" i="8"/>
  <c r="AP22" i="8"/>
  <c r="AQ22" i="8"/>
  <c r="AR22" i="8"/>
  <c r="AS22" i="8"/>
  <c r="AT22" i="8"/>
  <c r="AU22" i="8"/>
  <c r="AP23" i="8"/>
  <c r="AQ23" i="8"/>
  <c r="AR23" i="8"/>
  <c r="AS23" i="8"/>
  <c r="AT23" i="8"/>
  <c r="AU23" i="8"/>
  <c r="AP24" i="8"/>
  <c r="AQ24" i="8"/>
  <c r="AR24" i="8"/>
  <c r="AS24" i="8"/>
  <c r="AT24" i="8"/>
  <c r="AU24" i="8"/>
  <c r="AP25" i="8"/>
  <c r="AQ25" i="8"/>
  <c r="AR25" i="8"/>
  <c r="AS25" i="8"/>
  <c r="AT25" i="8"/>
  <c r="AU25" i="8"/>
  <c r="AP26" i="8"/>
  <c r="AQ26" i="8"/>
  <c r="AR26" i="8"/>
  <c r="AS26" i="8"/>
  <c r="AT26" i="8"/>
  <c r="AU26" i="8"/>
  <c r="AP27" i="8"/>
  <c r="AQ27" i="8"/>
  <c r="AR27" i="8"/>
  <c r="AS27" i="8"/>
  <c r="AT27" i="8"/>
  <c r="AU27" i="8"/>
  <c r="AP28" i="8"/>
  <c r="AQ28" i="8"/>
  <c r="AR28" i="8"/>
  <c r="AS28" i="8"/>
  <c r="AT28" i="8"/>
  <c r="AU28" i="8"/>
  <c r="AP29" i="8"/>
  <c r="AQ29" i="8"/>
  <c r="AR29" i="8"/>
  <c r="AS29" i="8"/>
  <c r="AT29" i="8"/>
  <c r="AU29" i="8"/>
  <c r="AP30" i="8"/>
  <c r="AQ30" i="8"/>
  <c r="AR30" i="8"/>
  <c r="AS30" i="8"/>
  <c r="AT30" i="8"/>
  <c r="AU30" i="8"/>
  <c r="AP31" i="8"/>
  <c r="AQ31" i="8"/>
  <c r="AR31" i="8"/>
  <c r="AS31" i="8"/>
  <c r="AT31" i="8"/>
  <c r="AU31" i="8"/>
  <c r="AP32" i="8"/>
  <c r="AQ32" i="8"/>
  <c r="AR32" i="8"/>
  <c r="AS32" i="8"/>
  <c r="AT32" i="8"/>
  <c r="AU32" i="8"/>
  <c r="AP33" i="8"/>
  <c r="AQ33" i="8"/>
  <c r="AR33" i="8"/>
  <c r="AS33" i="8"/>
  <c r="AT33" i="8"/>
  <c r="AU33" i="8"/>
  <c r="AP34" i="8"/>
  <c r="AQ34" i="8"/>
  <c r="AR34" i="8"/>
  <c r="AS34" i="8"/>
  <c r="AT34" i="8"/>
  <c r="AU34" i="8"/>
  <c r="AS3" i="8"/>
  <c r="AT3" i="8"/>
  <c r="AU3" i="8"/>
  <c r="AR3" i="8"/>
  <c r="AQ3" i="8"/>
  <c r="AP3" i="8"/>
  <c r="AM4" i="8"/>
  <c r="AN4" i="8"/>
  <c r="AO4" i="8"/>
  <c r="AM5" i="8"/>
  <c r="AN5" i="8"/>
  <c r="AO5" i="8"/>
  <c r="AM6" i="8"/>
  <c r="AN6" i="8"/>
  <c r="AO6" i="8"/>
  <c r="AM7" i="8"/>
  <c r="AN7" i="8"/>
  <c r="AO7" i="8"/>
  <c r="AM8" i="8"/>
  <c r="AN8" i="8"/>
  <c r="AO8" i="8"/>
  <c r="AM9" i="8"/>
  <c r="AN9" i="8"/>
  <c r="AO9" i="8"/>
  <c r="AM10" i="8"/>
  <c r="AN10" i="8"/>
  <c r="AO10" i="8"/>
  <c r="AM11" i="8"/>
  <c r="AN11" i="8"/>
  <c r="AO11" i="8"/>
  <c r="AM12" i="8"/>
  <c r="AN12" i="8"/>
  <c r="AO12" i="8"/>
  <c r="AM13" i="8"/>
  <c r="AN13" i="8"/>
  <c r="AO13" i="8"/>
  <c r="AM14" i="8"/>
  <c r="AN14" i="8"/>
  <c r="AO14" i="8"/>
  <c r="AM15" i="8"/>
  <c r="AN15" i="8"/>
  <c r="AO15" i="8"/>
  <c r="AM16" i="8"/>
  <c r="AN16" i="8"/>
  <c r="AO16" i="8"/>
  <c r="AM17" i="8"/>
  <c r="AN17" i="8"/>
  <c r="AO17" i="8"/>
  <c r="AM18" i="8"/>
  <c r="AN18" i="8"/>
  <c r="AO18" i="8"/>
  <c r="AM19" i="8"/>
  <c r="AN19" i="8"/>
  <c r="AO19" i="8"/>
  <c r="AM20" i="8"/>
  <c r="AN20" i="8"/>
  <c r="AO20" i="8"/>
  <c r="AM21" i="8"/>
  <c r="AN21" i="8"/>
  <c r="AO21" i="8"/>
  <c r="AM22" i="8"/>
  <c r="AN22" i="8"/>
  <c r="AO22" i="8"/>
  <c r="AM23" i="8"/>
  <c r="AN23" i="8"/>
  <c r="AO23" i="8"/>
  <c r="AM24" i="8"/>
  <c r="AN24" i="8"/>
  <c r="AO24" i="8"/>
  <c r="AM25" i="8"/>
  <c r="AN25" i="8"/>
  <c r="AO25" i="8"/>
  <c r="AM26" i="8"/>
  <c r="AN26" i="8"/>
  <c r="AO26" i="8"/>
  <c r="AM27" i="8"/>
  <c r="AN27" i="8"/>
  <c r="AO27" i="8"/>
  <c r="AM28" i="8"/>
  <c r="AN28" i="8"/>
  <c r="AO28" i="8"/>
  <c r="AM29" i="8"/>
  <c r="AN29" i="8"/>
  <c r="AO29" i="8"/>
  <c r="AM30" i="8"/>
  <c r="AN30" i="8"/>
  <c r="AO30" i="8"/>
  <c r="AM31" i="8"/>
  <c r="AN31" i="8"/>
  <c r="AO31" i="8"/>
  <c r="AM32" i="8"/>
  <c r="AN32" i="8"/>
  <c r="AO32" i="8"/>
  <c r="AM33" i="8"/>
  <c r="AN33" i="8"/>
  <c r="AO33" i="8"/>
  <c r="AM34" i="8"/>
  <c r="AN34" i="8"/>
  <c r="AO34" i="8"/>
  <c r="AO3" i="8"/>
  <c r="AN3" i="8"/>
  <c r="AM3" i="8"/>
  <c r="AL4" i="8"/>
  <c r="AL5" i="8"/>
  <c r="AL6" i="8"/>
  <c r="AL7" i="8"/>
  <c r="AL8" i="8"/>
  <c r="AL9" i="8"/>
  <c r="AL10" i="8"/>
  <c r="AL11" i="8"/>
  <c r="AL12" i="8"/>
  <c r="AL13" i="8"/>
  <c r="AL14" i="8"/>
  <c r="AL15" i="8"/>
  <c r="AL16" i="8"/>
  <c r="AL17" i="8"/>
  <c r="AL18" i="8"/>
  <c r="AL19" i="8"/>
  <c r="AL20" i="8"/>
  <c r="AL21" i="8"/>
  <c r="AL22" i="8"/>
  <c r="AL23" i="8"/>
  <c r="AL24" i="8"/>
  <c r="AL25" i="8"/>
  <c r="AL26" i="8"/>
  <c r="AL27" i="8"/>
  <c r="AL28" i="8"/>
  <c r="AL29" i="8"/>
  <c r="AL30" i="8"/>
  <c r="AL31" i="8"/>
  <c r="AL32" i="8"/>
  <c r="AL33" i="8"/>
  <c r="AL34" i="8"/>
  <c r="AL3" i="8"/>
  <c r="U3" i="10"/>
  <c r="V103" i="30" l="1"/>
  <c r="X103" i="30"/>
  <c r="AG3" i="30"/>
  <c r="AG103" i="30" s="1"/>
  <c r="P103" i="30"/>
  <c r="AF3" i="30"/>
  <c r="AF103" i="30" s="1"/>
  <c r="U103" i="30"/>
  <c r="AH3" i="30"/>
  <c r="AH103" i="30" s="1"/>
  <c r="N103" i="30"/>
  <c r="AE3" i="30"/>
  <c r="AE103" i="30" s="1"/>
  <c r="M103" i="30"/>
  <c r="W103" i="30"/>
  <c r="AI3" i="30"/>
  <c r="AI103" i="30" s="1"/>
  <c r="Y103" i="30"/>
  <c r="R103" i="30"/>
  <c r="Q103" i="30"/>
  <c r="AD3" i="30"/>
  <c r="AD103" i="30" s="1"/>
  <c r="O103" i="30"/>
  <c r="I35" i="8"/>
  <c r="H35" i="8"/>
  <c r="G35" i="8"/>
  <c r="F35" i="8"/>
  <c r="E35" i="8"/>
  <c r="D35" i="8"/>
  <c r="AK35" i="8"/>
  <c r="AJ35" i="8"/>
  <c r="AI35" i="8"/>
  <c r="AH35" i="8"/>
  <c r="AG35" i="8"/>
  <c r="AF35" i="8"/>
  <c r="T35" i="8"/>
  <c r="U35" i="8"/>
  <c r="V35" i="8"/>
  <c r="W35" i="8"/>
  <c r="X35" i="8"/>
  <c r="S35" i="8"/>
  <c r="L31" i="8"/>
  <c r="V31" i="8" s="1"/>
  <c r="N31" i="8"/>
  <c r="O31" i="8"/>
  <c r="P31" i="8"/>
  <c r="Q31" i="8"/>
  <c r="R31" i="8"/>
  <c r="U31" i="8"/>
  <c r="Y31" i="8"/>
  <c r="AI31" i="8" s="1"/>
  <c r="AA31" i="8"/>
  <c r="AB31" i="8"/>
  <c r="AC31" i="8"/>
  <c r="AD31" i="8"/>
  <c r="AE31" i="8"/>
  <c r="AH31" i="8"/>
  <c r="L32" i="8"/>
  <c r="V32" i="8" s="1"/>
  <c r="N32" i="8"/>
  <c r="O32" i="8"/>
  <c r="P32" i="8"/>
  <c r="Q32" i="8"/>
  <c r="R32" i="8"/>
  <c r="U32" i="8"/>
  <c r="Y32" i="8"/>
  <c r="AI32" i="8" s="1"/>
  <c r="AA32" i="8"/>
  <c r="AB32" i="8"/>
  <c r="AC32" i="8"/>
  <c r="AD32" i="8"/>
  <c r="AE32" i="8"/>
  <c r="AH32" i="8"/>
  <c r="L33" i="8"/>
  <c r="V33" i="8" s="1"/>
  <c r="N33" i="8"/>
  <c r="O33" i="8"/>
  <c r="P33" i="8"/>
  <c r="Q33" i="8"/>
  <c r="R33" i="8"/>
  <c r="U33" i="8"/>
  <c r="Y33" i="8"/>
  <c r="AI33" i="8" s="1"/>
  <c r="AA33" i="8"/>
  <c r="AB33" i="8"/>
  <c r="AC33" i="8"/>
  <c r="AD33" i="8"/>
  <c r="AE33" i="8"/>
  <c r="AH33" i="8"/>
  <c r="L34" i="8"/>
  <c r="V34" i="8" s="1"/>
  <c r="N34" i="8"/>
  <c r="O34" i="8"/>
  <c r="P34" i="8"/>
  <c r="Q34" i="8"/>
  <c r="R34" i="8"/>
  <c r="U34" i="8"/>
  <c r="Y34" i="8"/>
  <c r="AI34" i="8" s="1"/>
  <c r="AA34" i="8"/>
  <c r="AB34" i="8"/>
  <c r="AC34" i="8"/>
  <c r="AD34" i="8"/>
  <c r="AE34" i="8"/>
  <c r="AH34" i="8"/>
  <c r="L4" i="8"/>
  <c r="V4" i="8" s="1"/>
  <c r="N4" i="8"/>
  <c r="O4" i="8"/>
  <c r="P4" i="8"/>
  <c r="Q4" i="8"/>
  <c r="R4" i="8"/>
  <c r="U4" i="8"/>
  <c r="Y4" i="8"/>
  <c r="AI4" i="8" s="1"/>
  <c r="AA4" i="8"/>
  <c r="AB4" i="8"/>
  <c r="AC4" i="8"/>
  <c r="AD4" i="8"/>
  <c r="AE4" i="8"/>
  <c r="AH4" i="8"/>
  <c r="L5" i="8"/>
  <c r="V5" i="8" s="1"/>
  <c r="N5" i="8"/>
  <c r="O5" i="8"/>
  <c r="P5" i="8"/>
  <c r="Q5" i="8"/>
  <c r="R5" i="8"/>
  <c r="U5" i="8"/>
  <c r="Y5" i="8"/>
  <c r="AI5" i="8" s="1"/>
  <c r="AA5" i="8"/>
  <c r="AB5" i="8"/>
  <c r="AC5" i="8"/>
  <c r="AD5" i="8"/>
  <c r="AE5" i="8"/>
  <c r="AH5" i="8"/>
  <c r="L6" i="8"/>
  <c r="V6" i="8" s="1"/>
  <c r="N6" i="8"/>
  <c r="O6" i="8"/>
  <c r="P6" i="8"/>
  <c r="Q6" i="8"/>
  <c r="R6" i="8"/>
  <c r="U6" i="8"/>
  <c r="Y6" i="8"/>
  <c r="AA6" i="8"/>
  <c r="AB6" i="8"/>
  <c r="AC6" i="8"/>
  <c r="AD6" i="8"/>
  <c r="AE6" i="8"/>
  <c r="L7" i="8"/>
  <c r="N7" i="8"/>
  <c r="O7" i="8"/>
  <c r="P7" i="8"/>
  <c r="Q7" i="8"/>
  <c r="R7" i="8"/>
  <c r="Y7" i="8"/>
  <c r="AA7" i="8"/>
  <c r="AB7" i="8"/>
  <c r="AC7" i="8"/>
  <c r="AD7" i="8"/>
  <c r="AE7" i="8"/>
  <c r="AH7" i="8"/>
  <c r="L8" i="8"/>
  <c r="N8" i="8"/>
  <c r="O8" i="8"/>
  <c r="P8" i="8"/>
  <c r="Q8" i="8"/>
  <c r="R8" i="8"/>
  <c r="U8" i="8"/>
  <c r="Y8" i="8"/>
  <c r="AA8" i="8"/>
  <c r="AB8" i="8"/>
  <c r="AC8" i="8"/>
  <c r="AD8" i="8"/>
  <c r="AE8" i="8"/>
  <c r="L9" i="8"/>
  <c r="N9" i="8"/>
  <c r="O9" i="8"/>
  <c r="P9" i="8"/>
  <c r="Q9" i="8"/>
  <c r="R9" i="8"/>
  <c r="Y9" i="8"/>
  <c r="AA9" i="8"/>
  <c r="AB9" i="8"/>
  <c r="AC9" i="8"/>
  <c r="AD9" i="8"/>
  <c r="AE9" i="8"/>
  <c r="AH9" i="8"/>
  <c r="L10" i="8"/>
  <c r="N10" i="8"/>
  <c r="O10" i="8"/>
  <c r="P10" i="8"/>
  <c r="Q10" i="8"/>
  <c r="R10" i="8"/>
  <c r="U10" i="8"/>
  <c r="Y10" i="8"/>
  <c r="AA10" i="8"/>
  <c r="AB10" i="8"/>
  <c r="AC10" i="8"/>
  <c r="AD10" i="8"/>
  <c r="AE10" i="8"/>
  <c r="L11" i="8"/>
  <c r="N11" i="8"/>
  <c r="O11" i="8"/>
  <c r="P11" i="8"/>
  <c r="Q11" i="8"/>
  <c r="R11" i="8"/>
  <c r="Y11" i="8"/>
  <c r="AA11" i="8"/>
  <c r="AB11" i="8"/>
  <c r="AC11" i="8"/>
  <c r="AD11" i="8"/>
  <c r="AE11" i="8"/>
  <c r="AH11" i="8"/>
  <c r="L12" i="8"/>
  <c r="N12" i="8"/>
  <c r="O12" i="8"/>
  <c r="P12" i="8"/>
  <c r="Q12" i="8"/>
  <c r="R12" i="8"/>
  <c r="U12" i="8"/>
  <c r="Y12" i="8"/>
  <c r="AA12" i="8"/>
  <c r="AB12" i="8"/>
  <c r="AC12" i="8"/>
  <c r="AD12" i="8"/>
  <c r="AE12" i="8"/>
  <c r="L13" i="8"/>
  <c r="N13" i="8"/>
  <c r="O13" i="8"/>
  <c r="P13" i="8"/>
  <c r="Q13" i="8"/>
  <c r="R13" i="8"/>
  <c r="Y13" i="8"/>
  <c r="AA13" i="8"/>
  <c r="AB13" i="8"/>
  <c r="AC13" i="8"/>
  <c r="AD13" i="8"/>
  <c r="AE13" i="8"/>
  <c r="AH13" i="8"/>
  <c r="L14" i="8"/>
  <c r="N14" i="8"/>
  <c r="O14" i="8"/>
  <c r="P14" i="8"/>
  <c r="Q14" i="8"/>
  <c r="R14" i="8"/>
  <c r="U14" i="8"/>
  <c r="Y14" i="8"/>
  <c r="AA14" i="8"/>
  <c r="AB14" i="8"/>
  <c r="AC14" i="8"/>
  <c r="AD14" i="8"/>
  <c r="AE14" i="8"/>
  <c r="L15" i="8"/>
  <c r="N15" i="8"/>
  <c r="O15" i="8"/>
  <c r="P15" i="8"/>
  <c r="Q15" i="8"/>
  <c r="R15" i="8"/>
  <c r="Y15" i="8"/>
  <c r="AA15" i="8"/>
  <c r="AB15" i="8"/>
  <c r="AC15" i="8"/>
  <c r="AD15" i="8"/>
  <c r="AE15" i="8"/>
  <c r="AH15" i="8"/>
  <c r="L16" i="8"/>
  <c r="N16" i="8"/>
  <c r="O16" i="8"/>
  <c r="P16" i="8"/>
  <c r="Q16" i="8"/>
  <c r="R16" i="8"/>
  <c r="U16" i="8"/>
  <c r="Y16" i="8"/>
  <c r="AA16" i="8"/>
  <c r="AB16" i="8"/>
  <c r="AC16" i="8"/>
  <c r="AD16" i="8"/>
  <c r="AE16" i="8"/>
  <c r="L17" i="8"/>
  <c r="N17" i="8"/>
  <c r="O17" i="8"/>
  <c r="P17" i="8"/>
  <c r="Q17" i="8"/>
  <c r="R17" i="8"/>
  <c r="Y17" i="8"/>
  <c r="AA17" i="8"/>
  <c r="AB17" i="8"/>
  <c r="AC17" i="8"/>
  <c r="AD17" i="8"/>
  <c r="AE17" i="8"/>
  <c r="AH17" i="8"/>
  <c r="L18" i="8"/>
  <c r="N18" i="8"/>
  <c r="O18" i="8"/>
  <c r="P18" i="8"/>
  <c r="Q18" i="8"/>
  <c r="R18" i="8"/>
  <c r="U18" i="8"/>
  <c r="Y18" i="8"/>
  <c r="AA18" i="8"/>
  <c r="AB18" i="8"/>
  <c r="AC18" i="8"/>
  <c r="AD18" i="8"/>
  <c r="AE18" i="8"/>
  <c r="L19" i="8"/>
  <c r="N19" i="8"/>
  <c r="O19" i="8"/>
  <c r="P19" i="8"/>
  <c r="Q19" i="8"/>
  <c r="R19" i="8"/>
  <c r="Y19" i="8"/>
  <c r="AA19" i="8"/>
  <c r="AB19" i="8"/>
  <c r="AC19" i="8"/>
  <c r="AD19" i="8"/>
  <c r="AE19" i="8"/>
  <c r="AH19" i="8"/>
  <c r="L20" i="8"/>
  <c r="V20" i="8" s="1"/>
  <c r="N20" i="8"/>
  <c r="O20" i="8"/>
  <c r="P20" i="8"/>
  <c r="Q20" i="8"/>
  <c r="R20" i="8"/>
  <c r="U20" i="8"/>
  <c r="Y20" i="8"/>
  <c r="AH20" i="8" s="1"/>
  <c r="AA20" i="8"/>
  <c r="AB20" i="8"/>
  <c r="AC20" i="8"/>
  <c r="AD20" i="8"/>
  <c r="AE20" i="8"/>
  <c r="L21" i="8"/>
  <c r="U21" i="8" s="1"/>
  <c r="N21" i="8"/>
  <c r="O21" i="8"/>
  <c r="P21" i="8"/>
  <c r="Q21" i="8"/>
  <c r="R21" i="8"/>
  <c r="Y21" i="8"/>
  <c r="AH21" i="8" s="1"/>
  <c r="AA21" i="8"/>
  <c r="AB21" i="8"/>
  <c r="AC21" i="8"/>
  <c r="AD21" i="8"/>
  <c r="AE21" i="8"/>
  <c r="L22" i="8"/>
  <c r="U22" i="8" s="1"/>
  <c r="N22" i="8"/>
  <c r="O22" i="8"/>
  <c r="P22" i="8"/>
  <c r="Q22" i="8"/>
  <c r="R22" i="8"/>
  <c r="Y22" i="8"/>
  <c r="AH22" i="8" s="1"/>
  <c r="AA22" i="8"/>
  <c r="AB22" i="8"/>
  <c r="AC22" i="8"/>
  <c r="AD22" i="8"/>
  <c r="AE22" i="8"/>
  <c r="L23" i="8"/>
  <c r="U23" i="8" s="1"/>
  <c r="N23" i="8"/>
  <c r="O23" i="8"/>
  <c r="P23" i="8"/>
  <c r="Q23" i="8"/>
  <c r="R23" i="8"/>
  <c r="Y23" i="8"/>
  <c r="AH23" i="8" s="1"/>
  <c r="AA23" i="8"/>
  <c r="AB23" i="8"/>
  <c r="AC23" i="8"/>
  <c r="AD23" i="8"/>
  <c r="AE23" i="8"/>
  <c r="L24" i="8"/>
  <c r="U24" i="8" s="1"/>
  <c r="N24" i="8"/>
  <c r="O24" i="8"/>
  <c r="P24" i="8"/>
  <c r="Q24" i="8"/>
  <c r="R24" i="8"/>
  <c r="Y24" i="8"/>
  <c r="AJ24" i="8" s="1"/>
  <c r="AA24" i="8"/>
  <c r="AB24" i="8"/>
  <c r="AC24" i="8"/>
  <c r="AD24" i="8"/>
  <c r="AE24" i="8"/>
  <c r="AI24" i="8"/>
  <c r="L25" i="8"/>
  <c r="T25" i="8" s="1"/>
  <c r="N25" i="8"/>
  <c r="O25" i="8"/>
  <c r="P25" i="8"/>
  <c r="Q25" i="8"/>
  <c r="R25" i="8"/>
  <c r="S25" i="8"/>
  <c r="V25" i="8"/>
  <c r="X25" i="8"/>
  <c r="Y25" i="8"/>
  <c r="AI25" i="8" s="1"/>
  <c r="AA25" i="8"/>
  <c r="AB25" i="8"/>
  <c r="AC25" i="8"/>
  <c r="AD25" i="8"/>
  <c r="AE25" i="8"/>
  <c r="AG25" i="8"/>
  <c r="AH25" i="8"/>
  <c r="AK25" i="8"/>
  <c r="L26" i="8"/>
  <c r="V26" i="8" s="1"/>
  <c r="N26" i="8"/>
  <c r="O26" i="8"/>
  <c r="P26" i="8"/>
  <c r="Q26" i="8"/>
  <c r="R26" i="8"/>
  <c r="T26" i="8"/>
  <c r="U26" i="8"/>
  <c r="X26" i="8"/>
  <c r="Y26" i="8"/>
  <c r="AI26" i="8" s="1"/>
  <c r="AA26" i="8"/>
  <c r="AB26" i="8"/>
  <c r="AC26" i="8"/>
  <c r="AD26" i="8"/>
  <c r="AE26" i="8"/>
  <c r="AG26" i="8"/>
  <c r="AH26" i="8"/>
  <c r="AK26" i="8"/>
  <c r="L27" i="8"/>
  <c r="V27" i="8" s="1"/>
  <c r="N27" i="8"/>
  <c r="O27" i="8"/>
  <c r="P27" i="8"/>
  <c r="Q27" i="8"/>
  <c r="R27" i="8"/>
  <c r="T27" i="8"/>
  <c r="U27" i="8"/>
  <c r="X27" i="8"/>
  <c r="Y27" i="8"/>
  <c r="AI27" i="8" s="1"/>
  <c r="AA27" i="8"/>
  <c r="AB27" i="8"/>
  <c r="AC27" i="8"/>
  <c r="AD27" i="8"/>
  <c r="AE27" i="8"/>
  <c r="AG27" i="8"/>
  <c r="AH27" i="8"/>
  <c r="AK27" i="8"/>
  <c r="L28" i="8"/>
  <c r="V28" i="8" s="1"/>
  <c r="N28" i="8"/>
  <c r="O28" i="8"/>
  <c r="P28" i="8"/>
  <c r="Q28" i="8"/>
  <c r="R28" i="8"/>
  <c r="T28" i="8"/>
  <c r="U28" i="8"/>
  <c r="X28" i="8"/>
  <c r="Y28" i="8"/>
  <c r="AI28" i="8" s="1"/>
  <c r="AA28" i="8"/>
  <c r="AB28" i="8"/>
  <c r="AC28" i="8"/>
  <c r="AD28" i="8"/>
  <c r="AE28" i="8"/>
  <c r="AG28" i="8"/>
  <c r="AH28" i="8"/>
  <c r="AK28" i="8"/>
  <c r="L29" i="8"/>
  <c r="V29" i="8" s="1"/>
  <c r="N29" i="8"/>
  <c r="O29" i="8"/>
  <c r="P29" i="8"/>
  <c r="Q29" i="8"/>
  <c r="R29" i="8"/>
  <c r="T29" i="8"/>
  <c r="U29" i="8"/>
  <c r="X29" i="8"/>
  <c r="Y29" i="8"/>
  <c r="AI29" i="8" s="1"/>
  <c r="AA29" i="8"/>
  <c r="AB29" i="8"/>
  <c r="AC29" i="8"/>
  <c r="AD29" i="8"/>
  <c r="AE29" i="8"/>
  <c r="AG29" i="8"/>
  <c r="AH29" i="8"/>
  <c r="AK29" i="8"/>
  <c r="L30" i="8"/>
  <c r="V30" i="8" s="1"/>
  <c r="N30" i="8"/>
  <c r="O30" i="8"/>
  <c r="P30" i="8"/>
  <c r="Q30" i="8"/>
  <c r="R30" i="8"/>
  <c r="T30" i="8"/>
  <c r="U30" i="8"/>
  <c r="X30" i="8"/>
  <c r="Y30" i="8"/>
  <c r="AG30" i="8" s="1"/>
  <c r="AA30" i="8"/>
  <c r="AB30" i="8"/>
  <c r="AC30" i="8"/>
  <c r="AD30" i="8"/>
  <c r="AE30" i="8"/>
  <c r="AH30" i="8"/>
  <c r="J31" i="8"/>
  <c r="K31" i="8"/>
  <c r="J32" i="8"/>
  <c r="K32" i="8"/>
  <c r="J33" i="8"/>
  <c r="K33" i="8"/>
  <c r="J34" i="8"/>
  <c r="K34" i="8"/>
  <c r="T4" i="17"/>
  <c r="U4" i="17" s="1"/>
  <c r="T5" i="17"/>
  <c r="U5" i="17" s="1"/>
  <c r="T6" i="17"/>
  <c r="U6" i="17" s="1"/>
  <c r="T7" i="17"/>
  <c r="U7" i="17" s="1"/>
  <c r="T8" i="17"/>
  <c r="U8" i="17" s="1"/>
  <c r="T9" i="17"/>
  <c r="U9" i="17" s="1"/>
  <c r="T10" i="17"/>
  <c r="U10" i="17" s="1"/>
  <c r="T11" i="17"/>
  <c r="U11" i="17" s="1"/>
  <c r="T12" i="17"/>
  <c r="U12" i="17" s="1"/>
  <c r="T13" i="17"/>
  <c r="U13" i="17" s="1"/>
  <c r="T14" i="17"/>
  <c r="U14" i="17" s="1"/>
  <c r="T15" i="17"/>
  <c r="U15" i="17" s="1"/>
  <c r="T16" i="17"/>
  <c r="U16" i="17" s="1"/>
  <c r="T3" i="17"/>
  <c r="U3" i="17" s="1"/>
  <c r="AK34" i="8" l="1"/>
  <c r="AG34" i="8"/>
  <c r="X34" i="8"/>
  <c r="T34" i="8"/>
  <c r="AK33" i="8"/>
  <c r="AG33" i="8"/>
  <c r="X33" i="8"/>
  <c r="T33" i="8"/>
  <c r="AK32" i="8"/>
  <c r="AG32" i="8"/>
  <c r="X32" i="8"/>
  <c r="T32" i="8"/>
  <c r="AK31" i="8"/>
  <c r="AG31" i="8"/>
  <c r="X31" i="8"/>
  <c r="T31" i="8"/>
  <c r="AJ34" i="8"/>
  <c r="AF34" i="8"/>
  <c r="W34" i="8"/>
  <c r="S34" i="8"/>
  <c r="AJ33" i="8"/>
  <c r="AF33" i="8"/>
  <c r="W33" i="8"/>
  <c r="S33" i="8"/>
  <c r="AJ32" i="8"/>
  <c r="AF32" i="8"/>
  <c r="W32" i="8"/>
  <c r="S32" i="8"/>
  <c r="AJ31" i="8"/>
  <c r="AF31" i="8"/>
  <c r="W31" i="8"/>
  <c r="S31" i="8"/>
  <c r="AJ30" i="8"/>
  <c r="AF30" i="8"/>
  <c r="W30" i="8"/>
  <c r="S30" i="8"/>
  <c r="AJ29" i="8"/>
  <c r="AF29" i="8"/>
  <c r="W29" i="8"/>
  <c r="S29" i="8"/>
  <c r="AJ28" i="8"/>
  <c r="AF28" i="8"/>
  <c r="W28" i="8"/>
  <c r="S28" i="8"/>
  <c r="AJ27" i="8"/>
  <c r="AF27" i="8"/>
  <c r="W27" i="8"/>
  <c r="S27" i="8"/>
  <c r="AJ26" i="8"/>
  <c r="AF26" i="8"/>
  <c r="W26" i="8"/>
  <c r="S26" i="8"/>
  <c r="AJ25" i="8"/>
  <c r="AF25" i="8"/>
  <c r="W25" i="8"/>
  <c r="AH24" i="8"/>
  <c r="V24" i="8"/>
  <c r="AI23" i="8"/>
  <c r="V23" i="8"/>
  <c r="AI22" i="8"/>
  <c r="V22" i="8"/>
  <c r="AI21" i="8"/>
  <c r="V21" i="8"/>
  <c r="AI20" i="8"/>
  <c r="AI18" i="8"/>
  <c r="AF18" i="8"/>
  <c r="AJ18" i="8"/>
  <c r="AG18" i="8"/>
  <c r="AK18" i="8"/>
  <c r="AI16" i="8"/>
  <c r="AF16" i="8"/>
  <c r="AJ16" i="8"/>
  <c r="AG16" i="8"/>
  <c r="AK16" i="8"/>
  <c r="AI14" i="8"/>
  <c r="AF14" i="8"/>
  <c r="AJ14" i="8"/>
  <c r="AG14" i="8"/>
  <c r="AK14" i="8"/>
  <c r="AI12" i="8"/>
  <c r="AF12" i="8"/>
  <c r="AJ12" i="8"/>
  <c r="AG12" i="8"/>
  <c r="AK12" i="8"/>
  <c r="AI10" i="8"/>
  <c r="AF10" i="8"/>
  <c r="AJ10" i="8"/>
  <c r="AG10" i="8"/>
  <c r="AK10" i="8"/>
  <c r="AI8" i="8"/>
  <c r="AF8" i="8"/>
  <c r="AJ8" i="8"/>
  <c r="AG8" i="8"/>
  <c r="AK8" i="8"/>
  <c r="AI6" i="8"/>
  <c r="AF6" i="8"/>
  <c r="AJ6" i="8"/>
  <c r="AG6" i="8"/>
  <c r="AK6" i="8"/>
  <c r="AI30" i="8"/>
  <c r="AF24" i="8"/>
  <c r="V19" i="8"/>
  <c r="S19" i="8"/>
  <c r="W19" i="8"/>
  <c r="T19" i="8"/>
  <c r="X19" i="8"/>
  <c r="V17" i="8"/>
  <c r="S17" i="8"/>
  <c r="W17" i="8"/>
  <c r="T17" i="8"/>
  <c r="X17" i="8"/>
  <c r="V15" i="8"/>
  <c r="S15" i="8"/>
  <c r="W15" i="8"/>
  <c r="T15" i="8"/>
  <c r="X15" i="8"/>
  <c r="V13" i="8"/>
  <c r="S13" i="8"/>
  <c r="W13" i="8"/>
  <c r="T13" i="8"/>
  <c r="X13" i="8"/>
  <c r="V11" i="8"/>
  <c r="S11" i="8"/>
  <c r="W11" i="8"/>
  <c r="T11" i="8"/>
  <c r="X11" i="8"/>
  <c r="V9" i="8"/>
  <c r="S9" i="8"/>
  <c r="W9" i="8"/>
  <c r="T9" i="8"/>
  <c r="X9" i="8"/>
  <c r="V7" i="8"/>
  <c r="S7" i="8"/>
  <c r="W7" i="8"/>
  <c r="T7" i="8"/>
  <c r="X7" i="8"/>
  <c r="U25" i="8"/>
  <c r="AI19" i="8"/>
  <c r="AF19" i="8"/>
  <c r="AJ19" i="8"/>
  <c r="AG19" i="8"/>
  <c r="AK19" i="8"/>
  <c r="AH18" i="8"/>
  <c r="AI17" i="8"/>
  <c r="AF17" i="8"/>
  <c r="AJ17" i="8"/>
  <c r="AG17" i="8"/>
  <c r="AK17" i="8"/>
  <c r="AH16" i="8"/>
  <c r="AI15" i="8"/>
  <c r="AF15" i="8"/>
  <c r="AJ15" i="8"/>
  <c r="AG15" i="8"/>
  <c r="AK15" i="8"/>
  <c r="AH14" i="8"/>
  <c r="AI13" i="8"/>
  <c r="AF13" i="8"/>
  <c r="AJ13" i="8"/>
  <c r="AG13" i="8"/>
  <c r="AK13" i="8"/>
  <c r="AH12" i="8"/>
  <c r="AI11" i="8"/>
  <c r="AF11" i="8"/>
  <c r="AJ11" i="8"/>
  <c r="AG11" i="8"/>
  <c r="AK11" i="8"/>
  <c r="AH10" i="8"/>
  <c r="AI9" i="8"/>
  <c r="AF9" i="8"/>
  <c r="AJ9" i="8"/>
  <c r="AG9" i="8"/>
  <c r="AK9" i="8"/>
  <c r="AH8" i="8"/>
  <c r="AI7" i="8"/>
  <c r="AF7" i="8"/>
  <c r="AJ7" i="8"/>
  <c r="AG7" i="8"/>
  <c r="AK7" i="8"/>
  <c r="AH6" i="8"/>
  <c r="AK30" i="8"/>
  <c r="AG24" i="8"/>
  <c r="AK24" i="8"/>
  <c r="S24" i="8"/>
  <c r="W24" i="8"/>
  <c r="T24" i="8"/>
  <c r="X24" i="8"/>
  <c r="AF23" i="8"/>
  <c r="AJ23" i="8"/>
  <c r="AG23" i="8"/>
  <c r="AK23" i="8"/>
  <c r="S23" i="8"/>
  <c r="W23" i="8"/>
  <c r="T23" i="8"/>
  <c r="X23" i="8"/>
  <c r="AF22" i="8"/>
  <c r="AJ22" i="8"/>
  <c r="AG22" i="8"/>
  <c r="AK22" i="8"/>
  <c r="S22" i="8"/>
  <c r="W22" i="8"/>
  <c r="T22" i="8"/>
  <c r="X22" i="8"/>
  <c r="AF21" i="8"/>
  <c r="AJ21" i="8"/>
  <c r="AG21" i="8"/>
  <c r="AK21" i="8"/>
  <c r="S21" i="8"/>
  <c r="W21" i="8"/>
  <c r="T21" i="8"/>
  <c r="X21" i="8"/>
  <c r="AF20" i="8"/>
  <c r="AJ20" i="8"/>
  <c r="AG20" i="8"/>
  <c r="AK20" i="8"/>
  <c r="S20" i="8"/>
  <c r="W20" i="8"/>
  <c r="T20" i="8"/>
  <c r="X20" i="8"/>
  <c r="U19" i="8"/>
  <c r="V18" i="8"/>
  <c r="S18" i="8"/>
  <c r="W18" i="8"/>
  <c r="T18" i="8"/>
  <c r="X18" i="8"/>
  <c r="U17" i="8"/>
  <c r="V16" i="8"/>
  <c r="S16" i="8"/>
  <c r="W16" i="8"/>
  <c r="T16" i="8"/>
  <c r="X16" i="8"/>
  <c r="U15" i="8"/>
  <c r="V14" i="8"/>
  <c r="S14" i="8"/>
  <c r="W14" i="8"/>
  <c r="T14" i="8"/>
  <c r="X14" i="8"/>
  <c r="U13" i="8"/>
  <c r="V12" i="8"/>
  <c r="S12" i="8"/>
  <c r="W12" i="8"/>
  <c r="T12" i="8"/>
  <c r="X12" i="8"/>
  <c r="U11" i="8"/>
  <c r="V10" i="8"/>
  <c r="S10" i="8"/>
  <c r="W10" i="8"/>
  <c r="T10" i="8"/>
  <c r="X10" i="8"/>
  <c r="U9" i="8"/>
  <c r="V8" i="8"/>
  <c r="S8" i="8"/>
  <c r="W8" i="8"/>
  <c r="T8" i="8"/>
  <c r="X8" i="8"/>
  <c r="U7" i="8"/>
  <c r="X6" i="8"/>
  <c r="T6" i="8"/>
  <c r="AK5" i="8"/>
  <c r="AG5" i="8"/>
  <c r="X5" i="8"/>
  <c r="T5" i="8"/>
  <c r="AK4" i="8"/>
  <c r="AG4" i="8"/>
  <c r="X4" i="8"/>
  <c r="T4" i="8"/>
  <c r="W6" i="8"/>
  <c r="S6" i="8"/>
  <c r="AJ5" i="8"/>
  <c r="AF5" i="8"/>
  <c r="W5" i="8"/>
  <c r="S5" i="8"/>
  <c r="AJ4" i="8"/>
  <c r="AF4" i="8"/>
  <c r="W4" i="8"/>
  <c r="S4" i="8"/>
  <c r="U4" i="10" l="1"/>
  <c r="V4" i="10"/>
  <c r="U5" i="10"/>
  <c r="V5" i="10"/>
  <c r="U6" i="10"/>
  <c r="V6" i="10"/>
  <c r="U7" i="10"/>
  <c r="V7" i="10"/>
  <c r="U8" i="10"/>
  <c r="V8" i="10"/>
  <c r="U9" i="10"/>
  <c r="V9" i="10"/>
  <c r="U10" i="10"/>
  <c r="V10" i="10"/>
  <c r="U11" i="10"/>
  <c r="V11" i="10"/>
  <c r="U12" i="10"/>
  <c r="V12" i="10"/>
  <c r="U13" i="10"/>
  <c r="V13" i="10"/>
  <c r="U14" i="10"/>
  <c r="V14" i="10"/>
  <c r="U15" i="10"/>
  <c r="V15" i="10"/>
  <c r="U16" i="10"/>
  <c r="V16" i="10"/>
  <c r="U17" i="10"/>
  <c r="V17" i="10"/>
  <c r="U18" i="10"/>
  <c r="V18" i="10"/>
  <c r="U19" i="10"/>
  <c r="V19" i="10"/>
  <c r="U20" i="10"/>
  <c r="V20" i="10"/>
  <c r="U21" i="10"/>
  <c r="V21" i="10"/>
  <c r="U22" i="10"/>
  <c r="V22" i="10"/>
  <c r="U23" i="10"/>
  <c r="V23" i="10"/>
  <c r="U24" i="10"/>
  <c r="V24" i="10"/>
  <c r="U25" i="10"/>
  <c r="V25" i="10"/>
  <c r="U26" i="10"/>
  <c r="V26" i="10"/>
  <c r="U27" i="10"/>
  <c r="V27" i="10"/>
  <c r="U28" i="10"/>
  <c r="V28" i="10"/>
  <c r="U29" i="10"/>
  <c r="V29" i="10"/>
  <c r="U30" i="10"/>
  <c r="V30" i="10"/>
  <c r="U31" i="10"/>
  <c r="V31" i="10"/>
  <c r="U32" i="10"/>
  <c r="V32" i="10"/>
  <c r="U33" i="10"/>
  <c r="V33" i="10"/>
  <c r="U34" i="10"/>
  <c r="V34" i="10"/>
  <c r="U35" i="10"/>
  <c r="V35" i="10"/>
  <c r="U36" i="10"/>
  <c r="V36" i="10"/>
  <c r="U37" i="10"/>
  <c r="V37" i="10"/>
  <c r="U38" i="10"/>
  <c r="V38" i="10"/>
  <c r="U39" i="10"/>
  <c r="V39" i="10"/>
  <c r="U40" i="10"/>
  <c r="V40" i="10"/>
  <c r="U41" i="10"/>
  <c r="V41" i="10"/>
  <c r="U42" i="10"/>
  <c r="V42" i="10"/>
  <c r="U43" i="10"/>
  <c r="V43" i="10"/>
  <c r="U44" i="10"/>
  <c r="V44" i="10"/>
  <c r="U45" i="10"/>
  <c r="V45" i="10"/>
  <c r="U46" i="10"/>
  <c r="V46" i="10"/>
  <c r="U47" i="10"/>
  <c r="V47" i="10"/>
  <c r="U48" i="10"/>
  <c r="V48" i="10"/>
  <c r="U49" i="10"/>
  <c r="V49" i="10"/>
  <c r="U50" i="10"/>
  <c r="V50" i="10"/>
  <c r="U51" i="10"/>
  <c r="V51" i="10"/>
  <c r="U52" i="10"/>
  <c r="V52" i="10"/>
  <c r="U53" i="10"/>
  <c r="V53" i="10"/>
  <c r="U54" i="10"/>
  <c r="V54" i="10"/>
  <c r="U55" i="10"/>
  <c r="V55" i="10"/>
  <c r="U56" i="10"/>
  <c r="V56" i="10"/>
  <c r="U57" i="10"/>
  <c r="V57" i="10"/>
  <c r="U58" i="10"/>
  <c r="V58" i="10"/>
  <c r="U59" i="10"/>
  <c r="V59" i="10"/>
  <c r="U60" i="10"/>
  <c r="V60" i="10"/>
  <c r="U61" i="10"/>
  <c r="V61" i="10"/>
  <c r="U62" i="10"/>
  <c r="V62" i="10"/>
  <c r="U63" i="10"/>
  <c r="V63" i="10"/>
  <c r="U64" i="10"/>
  <c r="V64" i="10"/>
  <c r="U65" i="10"/>
  <c r="V65" i="10"/>
  <c r="U66" i="10"/>
  <c r="V66" i="10"/>
  <c r="U67" i="10"/>
  <c r="V67" i="10"/>
  <c r="U68" i="10"/>
  <c r="V68" i="10"/>
  <c r="U69" i="10"/>
  <c r="V69" i="10"/>
  <c r="U70" i="10"/>
  <c r="V70" i="10"/>
  <c r="U71" i="10"/>
  <c r="V71" i="10"/>
  <c r="U72" i="10"/>
  <c r="V72" i="10"/>
  <c r="U73" i="10"/>
  <c r="V73" i="10"/>
  <c r="U74" i="10"/>
  <c r="V74" i="10"/>
  <c r="U75" i="10"/>
  <c r="V75" i="10"/>
  <c r="U76" i="10"/>
  <c r="V76" i="10"/>
  <c r="U77" i="10"/>
  <c r="V77" i="10"/>
  <c r="U78" i="10"/>
  <c r="V78" i="10"/>
  <c r="U79" i="10"/>
  <c r="V79" i="10"/>
  <c r="U80" i="10"/>
  <c r="V80" i="10"/>
  <c r="U81" i="10"/>
  <c r="V81" i="10"/>
  <c r="U82" i="10"/>
  <c r="V82" i="10"/>
  <c r="U83" i="10"/>
  <c r="V83" i="10"/>
  <c r="U84" i="10"/>
  <c r="V84" i="10"/>
  <c r="U85" i="10"/>
  <c r="V85" i="10"/>
  <c r="U86" i="10"/>
  <c r="V86" i="10"/>
  <c r="U87" i="10"/>
  <c r="V87" i="10"/>
  <c r="U88" i="10"/>
  <c r="V88" i="10"/>
  <c r="U89" i="10"/>
  <c r="V89" i="10"/>
  <c r="U90" i="10"/>
  <c r="V90" i="10"/>
  <c r="U91" i="10"/>
  <c r="V91" i="10"/>
  <c r="U92" i="10"/>
  <c r="V92" i="10"/>
  <c r="U93" i="10"/>
  <c r="V93" i="10"/>
  <c r="U94" i="10"/>
  <c r="V94" i="10"/>
  <c r="U95" i="10"/>
  <c r="V95" i="10"/>
  <c r="U96" i="10"/>
  <c r="V96" i="10"/>
  <c r="U97" i="10"/>
  <c r="V97" i="10"/>
  <c r="U98" i="10"/>
  <c r="V98" i="10"/>
  <c r="U99" i="10"/>
  <c r="V99" i="10"/>
  <c r="U100" i="10"/>
  <c r="V100" i="10"/>
  <c r="U101" i="10"/>
  <c r="V101" i="10"/>
  <c r="U102" i="10"/>
  <c r="V102" i="10"/>
  <c r="U103" i="10"/>
  <c r="V103" i="10"/>
  <c r="U104" i="10"/>
  <c r="V104" i="10"/>
  <c r="U105" i="10"/>
  <c r="V105" i="10"/>
  <c r="U106" i="10"/>
  <c r="V106" i="10"/>
  <c r="U107" i="10"/>
  <c r="V107" i="10"/>
  <c r="U108" i="10"/>
  <c r="V108" i="10"/>
  <c r="U109" i="10"/>
  <c r="V109" i="10"/>
  <c r="U110" i="10"/>
  <c r="V110" i="10"/>
  <c r="U111" i="10"/>
  <c r="V111" i="10"/>
  <c r="U112" i="10"/>
  <c r="V112" i="10"/>
  <c r="U113" i="10"/>
  <c r="V113" i="10"/>
  <c r="U114" i="10"/>
  <c r="V114" i="10"/>
  <c r="U115" i="10"/>
  <c r="V115" i="10"/>
  <c r="U116" i="10"/>
  <c r="V116" i="10"/>
  <c r="U117" i="10"/>
  <c r="V117" i="10"/>
  <c r="U118" i="10"/>
  <c r="V118" i="10"/>
  <c r="U119" i="10"/>
  <c r="V119" i="10"/>
  <c r="U120" i="10"/>
  <c r="V120" i="10"/>
  <c r="U121" i="10"/>
  <c r="V121" i="10"/>
  <c r="V3" i="10"/>
  <c r="K4" i="8" l="1"/>
  <c r="K5" i="8"/>
  <c r="K6" i="8"/>
  <c r="K7" i="8"/>
  <c r="K8" i="8"/>
  <c r="K9" i="8"/>
  <c r="K10" i="8"/>
  <c r="K11" i="8"/>
  <c r="K12" i="8"/>
  <c r="K13" i="8"/>
  <c r="K14" i="8"/>
  <c r="K15" i="8"/>
  <c r="K16" i="8"/>
  <c r="K17" i="8"/>
  <c r="K18" i="8"/>
  <c r="K19" i="8"/>
  <c r="K20" i="8"/>
  <c r="K21" i="8"/>
  <c r="K22" i="8"/>
  <c r="K23" i="8"/>
  <c r="K24" i="8"/>
  <c r="K25" i="8"/>
  <c r="K26" i="8"/>
  <c r="K27" i="8"/>
  <c r="K28" i="8"/>
  <c r="K29" i="8"/>
  <c r="K30" i="8"/>
  <c r="K3" i="8"/>
  <c r="J4" i="8"/>
  <c r="J5" i="8"/>
  <c r="J6" i="8"/>
  <c r="J7" i="8"/>
  <c r="J8" i="8"/>
  <c r="J9" i="8"/>
  <c r="J10" i="8"/>
  <c r="J11" i="8"/>
  <c r="J12" i="8"/>
  <c r="J13" i="8"/>
  <c r="J14" i="8"/>
  <c r="J15" i="8"/>
  <c r="J16" i="8"/>
  <c r="J17" i="8"/>
  <c r="J18" i="8"/>
  <c r="J19" i="8"/>
  <c r="J20" i="8"/>
  <c r="J21" i="8"/>
  <c r="J22" i="8"/>
  <c r="J23" i="8"/>
  <c r="J24" i="8"/>
  <c r="J25" i="8"/>
  <c r="J26" i="8"/>
  <c r="J27" i="8"/>
  <c r="J28" i="8"/>
  <c r="J29" i="8"/>
  <c r="J30" i="8"/>
  <c r="J3" i="8"/>
  <c r="A26" i="11"/>
  <c r="A25" i="11"/>
  <c r="A24" i="11"/>
  <c r="A23" i="11"/>
  <c r="A22" i="11"/>
  <c r="A21" i="11"/>
  <c r="A20" i="11"/>
  <c r="A19" i="11"/>
  <c r="A18" i="11"/>
  <c r="A17" i="11"/>
  <c r="A16" i="11"/>
  <c r="A15" i="11"/>
  <c r="A14" i="11"/>
  <c r="A13" i="11"/>
  <c r="A12" i="11"/>
  <c r="A11" i="11"/>
  <c r="A10" i="11"/>
  <c r="A9" i="11"/>
  <c r="A8" i="11"/>
  <c r="A7" i="11"/>
  <c r="A6" i="11"/>
  <c r="A5" i="11"/>
  <c r="A4" i="11"/>
  <c r="A3" i="11"/>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 r="A8" i="10"/>
  <c r="A7" i="10"/>
  <c r="A6" i="10"/>
  <c r="A5" i="10"/>
  <c r="A4" i="10"/>
  <c r="A3" i="10"/>
  <c r="O3" i="8" l="1"/>
  <c r="P3" i="8"/>
  <c r="Q3" i="8"/>
  <c r="N3" i="8"/>
  <c r="R3" i="8"/>
  <c r="L3" i="8"/>
  <c r="S3" i="8" s="1"/>
  <c r="Y3" i="8"/>
  <c r="AA3" i="8"/>
  <c r="AB3" i="8"/>
  <c r="AE3" i="8"/>
  <c r="AD3" i="8"/>
  <c r="AC3" i="8"/>
  <c r="AJ3" i="8" l="1"/>
  <c r="AG3" i="8"/>
  <c r="AK3" i="8"/>
  <c r="AH3" i="8"/>
  <c r="AI3" i="8"/>
  <c r="AF3" i="8"/>
  <c r="V3" i="8"/>
  <c r="W3" i="8"/>
  <c r="T3" i="8"/>
  <c r="X3" i="8"/>
  <c r="U3" i="8"/>
</calcChain>
</file>

<file path=xl/sharedStrings.xml><?xml version="1.0" encoding="utf-8"?>
<sst xmlns="http://schemas.openxmlformats.org/spreadsheetml/2006/main" count="2171" uniqueCount="286">
  <si>
    <t>Nonroad</t>
  </si>
  <si>
    <t>Mobile Sources</t>
  </si>
  <si>
    <t>Total</t>
  </si>
  <si>
    <t>Airport Ground Support Equipment</t>
  </si>
  <si>
    <t>Off-highway Vehicle Gasoline, 4-Stroke</t>
  </si>
  <si>
    <t>LPG</t>
  </si>
  <si>
    <t>CNG</t>
  </si>
  <si>
    <t>Off-highway Vehicle Diesel</t>
  </si>
  <si>
    <t>Aircraft</t>
  </si>
  <si>
    <t>Military Aircraft</t>
  </si>
  <si>
    <t>Commercial Aircraft</t>
  </si>
  <si>
    <t>General Aviation</t>
  </si>
  <si>
    <t>Marine Vessels, Commercial</t>
  </si>
  <si>
    <t>Diesel</t>
  </si>
  <si>
    <t>Residual</t>
  </si>
  <si>
    <t>Railroad Equipment</t>
  </si>
  <si>
    <t>2265008005</t>
  </si>
  <si>
    <t>2270008005</t>
  </si>
  <si>
    <t>2275001000</t>
  </si>
  <si>
    <t>2275020000</t>
  </si>
  <si>
    <t>Total: All Types</t>
  </si>
  <si>
    <t>Air Taxi</t>
  </si>
  <si>
    <t>2275070000</t>
  </si>
  <si>
    <t>Aircraft Auxiliary Power Units</t>
  </si>
  <si>
    <t>Port emissions</t>
  </si>
  <si>
    <t>Underway emissions</t>
  </si>
  <si>
    <t>2280003100</t>
  </si>
  <si>
    <t>2280003200</t>
  </si>
  <si>
    <t>2285002006</t>
  </si>
  <si>
    <t>Line Haul Locomotives: Class I Operations</t>
  </si>
  <si>
    <t>2285002007</t>
  </si>
  <si>
    <t>Line Haul Locomotives: Class II / III Operations</t>
  </si>
  <si>
    <t>Line Haul Locomotives: Passenger Trains (Amtrak)</t>
  </si>
  <si>
    <t>Line Haul Locomotives: Commuter Lines</t>
  </si>
  <si>
    <t>2285002010</t>
  </si>
  <si>
    <t>Yard Locomotives</t>
  </si>
  <si>
    <t>SCC</t>
  </si>
  <si>
    <t>2267008005</t>
  </si>
  <si>
    <t>2268008005</t>
  </si>
  <si>
    <t>2275050011</t>
  </si>
  <si>
    <t>2275050012</t>
  </si>
  <si>
    <t>2275060011</t>
  </si>
  <si>
    <t>2275060012</t>
  </si>
  <si>
    <t>state_and_county_fips_code</t>
  </si>
  <si>
    <t>county_name</t>
  </si>
  <si>
    <t>scc</t>
  </si>
  <si>
    <t>CO</t>
  </si>
  <si>
    <t>NOX</t>
  </si>
  <si>
    <t>PM10-PRI</t>
  </si>
  <si>
    <t>PM25-PRI</t>
  </si>
  <si>
    <t>SO2</t>
  </si>
  <si>
    <t>VOC</t>
  </si>
  <si>
    <t>13013</t>
  </si>
  <si>
    <t>GA</t>
  </si>
  <si>
    <t>Barrow</t>
  </si>
  <si>
    <t>13015</t>
  </si>
  <si>
    <t>Bartow</t>
  </si>
  <si>
    <t>13045</t>
  </si>
  <si>
    <t>Carroll</t>
  </si>
  <si>
    <t>13057</t>
  </si>
  <si>
    <t>Cherokee</t>
  </si>
  <si>
    <t>13063</t>
  </si>
  <si>
    <t>Clayton</t>
  </si>
  <si>
    <t>13067</t>
  </si>
  <si>
    <t>Cobb</t>
  </si>
  <si>
    <t>13077</t>
  </si>
  <si>
    <t>Coweta</t>
  </si>
  <si>
    <t>13089</t>
  </si>
  <si>
    <t>DeKalb</t>
  </si>
  <si>
    <t>13097</t>
  </si>
  <si>
    <t>Douglas</t>
  </si>
  <si>
    <t>13113</t>
  </si>
  <si>
    <t>Fayette</t>
  </si>
  <si>
    <t>13121</t>
  </si>
  <si>
    <t>Fulton</t>
  </si>
  <si>
    <t>13135</t>
  </si>
  <si>
    <t>Gwinnett</t>
  </si>
  <si>
    <t>13139</t>
  </si>
  <si>
    <t>Hall</t>
  </si>
  <si>
    <t>13151</t>
  </si>
  <si>
    <t>Henry</t>
  </si>
  <si>
    <t>13217</t>
  </si>
  <si>
    <t>Newton</t>
  </si>
  <si>
    <t>13223</t>
  </si>
  <si>
    <t>Paulding</t>
  </si>
  <si>
    <t>13237</t>
  </si>
  <si>
    <t>Putnam</t>
  </si>
  <si>
    <t>13247</t>
  </si>
  <si>
    <t>Rockdale</t>
  </si>
  <si>
    <t>13255</t>
  </si>
  <si>
    <t>Spalding</t>
  </si>
  <si>
    <t>13297</t>
  </si>
  <si>
    <t>Walton</t>
  </si>
  <si>
    <t xml:space="preserve">Aircraft engine emissions occurring during Landing and Takeoff operations and the Ground Support Equipment and Auxiliary Power Units associated with the aircraft are now included in the point data category at individual airports in the 2008 NEI. </t>
  </si>
  <si>
    <t xml:space="preserve">Emissions from locomotives that occur at rail yards are also included in the point data category. </t>
  </si>
  <si>
    <t>In-flight aircraft emissions, locomotive emissions outside of the rail yards, and commercial marine vessel emissions (both underway and port emissions) are included in the NonPoint data category.</t>
  </si>
  <si>
    <t>No emissions from commercial marine vessles</t>
  </si>
  <si>
    <t>No yard emissions in point source category.  Use ERTAC data.</t>
  </si>
  <si>
    <t>FIPS</t>
  </si>
  <si>
    <t>County</t>
  </si>
  <si>
    <t>13117</t>
  </si>
  <si>
    <t>Forsyth</t>
  </si>
  <si>
    <t>13149</t>
  </si>
  <si>
    <t>Heard</t>
  </si>
  <si>
    <t>Index</t>
  </si>
  <si>
    <t>SCC1_Desc</t>
  </si>
  <si>
    <t>SCC3_Desc</t>
  </si>
  <si>
    <t>SCC6_Desc</t>
  </si>
  <si>
    <t>SCC8_Desc</t>
  </si>
  <si>
    <t>GF Code</t>
  </si>
  <si>
    <t>Growth Factor Description</t>
  </si>
  <si>
    <t>Data Type</t>
  </si>
  <si>
    <t>Geography</t>
  </si>
  <si>
    <t>2017</t>
  </si>
  <si>
    <t>2018</t>
  </si>
  <si>
    <t>2019</t>
  </si>
  <si>
    <t>2020</t>
  </si>
  <si>
    <t>2021</t>
  </si>
  <si>
    <t>2022</t>
  </si>
  <si>
    <t>2023</t>
  </si>
  <si>
    <t>2024</t>
  </si>
  <si>
    <t>2025</t>
  </si>
  <si>
    <t>13</t>
  </si>
  <si>
    <t>Transportation/CMV/Domestic + International Shipping</t>
  </si>
  <si>
    <t>Nation</t>
  </si>
  <si>
    <t>6021</t>
  </si>
  <si>
    <t>Regional Growth Rate from EPA 2009 Cat 3 Engine Rulemaking</t>
  </si>
  <si>
    <t>Region</t>
  </si>
  <si>
    <t>Transportation/Railroads/Distillate</t>
  </si>
  <si>
    <t>Transportation/Rail/Intercity Diesel</t>
  </si>
  <si>
    <t>Transportation/Rail/Commuter Diesel</t>
  </si>
  <si>
    <t>6012</t>
  </si>
  <si>
    <t>Air Carrier, Itinerant</t>
  </si>
  <si>
    <t>State</t>
  </si>
  <si>
    <t>13021</t>
  </si>
  <si>
    <t>13051</t>
  </si>
  <si>
    <t>13053</t>
  </si>
  <si>
    <t>13073</t>
  </si>
  <si>
    <t>13095</t>
  </si>
  <si>
    <t>13157</t>
  </si>
  <si>
    <t>13185</t>
  </si>
  <si>
    <t>6011</t>
  </si>
  <si>
    <t>Held Constant from 2007 Levels</t>
  </si>
  <si>
    <t>Piston</t>
  </si>
  <si>
    <t>6013</t>
  </si>
  <si>
    <t>GA, Itinerant + Civil, Local (variable name is LOC_GA)</t>
  </si>
  <si>
    <t>Turbine</t>
  </si>
  <si>
    <t>6014</t>
  </si>
  <si>
    <t>Air Taxi &amp; Commuter, Itinerant</t>
  </si>
  <si>
    <t>POLLUTANT</t>
  </si>
  <si>
    <t>2017_CF</t>
  </si>
  <si>
    <t>2017_CE</t>
  </si>
  <si>
    <t>2017_RP</t>
  </si>
  <si>
    <t>2017_RE</t>
  </si>
  <si>
    <t>2018_CF</t>
  </si>
  <si>
    <t>2018_CE</t>
  </si>
  <si>
    <t>2018_RP</t>
  </si>
  <si>
    <t>2018_RE</t>
  </si>
  <si>
    <t>2019_CF</t>
  </si>
  <si>
    <t>2019_CE</t>
  </si>
  <si>
    <t>2019_RP</t>
  </si>
  <si>
    <t>2019_RE</t>
  </si>
  <si>
    <t>2020_CF</t>
  </si>
  <si>
    <t>2020_CE</t>
  </si>
  <si>
    <t>2020_RP</t>
  </si>
  <si>
    <t>2020_RE</t>
  </si>
  <si>
    <t>2021_CF</t>
  </si>
  <si>
    <t>2021_CE</t>
  </si>
  <si>
    <t>2021_RP</t>
  </si>
  <si>
    <t>2021_RE</t>
  </si>
  <si>
    <t>2022_CF</t>
  </si>
  <si>
    <t>2022_CE</t>
  </si>
  <si>
    <t>2022_RP</t>
  </si>
  <si>
    <t>2022_RE</t>
  </si>
  <si>
    <t>2023_CF</t>
  </si>
  <si>
    <t>2023_CE</t>
  </si>
  <si>
    <t>2023_RP</t>
  </si>
  <si>
    <t>2023_RE</t>
  </si>
  <si>
    <t>2024_CF</t>
  </si>
  <si>
    <t>2024_CE</t>
  </si>
  <si>
    <t>2024_RP</t>
  </si>
  <si>
    <t>2024_RE</t>
  </si>
  <si>
    <t>2025_CF</t>
  </si>
  <si>
    <t>2025_CE</t>
  </si>
  <si>
    <t>2025_RP</t>
  </si>
  <si>
    <t>2025_RE</t>
  </si>
  <si>
    <t>Index1</t>
  </si>
  <si>
    <t>Index2</t>
  </si>
  <si>
    <t>GF_2017</t>
  </si>
  <si>
    <t>CF_NOX</t>
  </si>
  <si>
    <t>CF_PM25-PRI</t>
  </si>
  <si>
    <t>CF_SO2</t>
  </si>
  <si>
    <t>NOX_2017</t>
  </si>
  <si>
    <t>SO2_2017</t>
  </si>
  <si>
    <t>CF_VOC</t>
  </si>
  <si>
    <t>CF_CO</t>
  </si>
  <si>
    <t>CO_2017</t>
  </si>
  <si>
    <t>PM10-PRI_2017</t>
  </si>
  <si>
    <t>PM25-PRI_2017</t>
  </si>
  <si>
    <t>VOC_2017</t>
  </si>
  <si>
    <t>13_2285002006</t>
  </si>
  <si>
    <t>13_2285002007</t>
  </si>
  <si>
    <t>13_2285002008</t>
  </si>
  <si>
    <t>13_2285002009</t>
  </si>
  <si>
    <t>13_2285002010</t>
  </si>
  <si>
    <t>Sum of 2017_CF</t>
  </si>
  <si>
    <t>Sum of 2024_CF</t>
  </si>
  <si>
    <t>CF_PM10-PRI</t>
  </si>
  <si>
    <t>GF_2024</t>
  </si>
  <si>
    <t>CO_2024</t>
  </si>
  <si>
    <t>NOX_2024</t>
  </si>
  <si>
    <t>PM10-PRI_2024</t>
  </si>
  <si>
    <t>PM25-PRI_2024</t>
  </si>
  <si>
    <t>SO2_2024</t>
  </si>
  <si>
    <t>VOC_2024</t>
  </si>
  <si>
    <t>2017-2008</t>
  </si>
  <si>
    <t>2024-2008</t>
  </si>
  <si>
    <t>E2017/E2008=GF/(1+(GF-1)/10))</t>
  </si>
  <si>
    <t>CSXT</t>
  </si>
  <si>
    <t xml:space="preserve">          </t>
  </si>
  <si>
    <t>BOLTON</t>
  </si>
  <si>
    <t>HOWELLS</t>
  </si>
  <si>
    <t>JUNTA</t>
  </si>
  <si>
    <t>TILFORD</t>
  </si>
  <si>
    <t>HULSEY</t>
  </si>
  <si>
    <t>NORTH</t>
  </si>
  <si>
    <t>NS</t>
  </si>
  <si>
    <t xml:space="preserve"> INDUSTRY             </t>
  </si>
  <si>
    <t>INMANN</t>
  </si>
  <si>
    <t>DORAVILLE</t>
  </si>
  <si>
    <t xml:space="preserve"> GA      </t>
  </si>
  <si>
    <t>Tons per year (1 gm = 1.10231131x10-6 short tons)</t>
  </si>
  <si>
    <t>rrowner1</t>
  </si>
  <si>
    <t xml:space="preserve"> rrowner2 </t>
  </si>
  <si>
    <t xml:space="preserve"> rrowner3 </t>
  </si>
  <si>
    <t>state</t>
  </si>
  <si>
    <t xml:space="preserve"> state fips </t>
  </si>
  <si>
    <t xml:space="preserve"> cnty fips </t>
  </si>
  <si>
    <t xml:space="preserve"> railyard     </t>
  </si>
  <si>
    <t xml:space="preserve">xcoord       </t>
  </si>
  <si>
    <t xml:space="preserve"> ycoord      </t>
  </si>
  <si>
    <t>PM10</t>
  </si>
  <si>
    <t>HC</t>
  </si>
  <si>
    <t>NOx</t>
  </si>
  <si>
    <t>PM2.5 (=0.97*PM10)</t>
  </si>
  <si>
    <t>CNTY</t>
  </si>
  <si>
    <t>De Kalb</t>
  </si>
  <si>
    <t>Grand Total</t>
  </si>
  <si>
    <t>Sum of CO</t>
  </si>
  <si>
    <t>Sum of NOx</t>
  </si>
  <si>
    <t>Sum of PM10</t>
  </si>
  <si>
    <t>Sum of PM2.5 (=0.97*PM10)</t>
  </si>
  <si>
    <t xml:space="preserve"> stcnty fips </t>
  </si>
  <si>
    <t>VOC = 1.053*HC</t>
  </si>
  <si>
    <t>NH3</t>
  </si>
  <si>
    <t>CO2</t>
  </si>
  <si>
    <t>Sum of SO2</t>
  </si>
  <si>
    <t>Sum of VOC = 1.053*HC</t>
  </si>
  <si>
    <t>1. NEI2008, GPR1.5</t>
  </si>
  <si>
    <t>2. GA</t>
  </si>
  <si>
    <t>3. Growth factors</t>
  </si>
  <si>
    <t>FIPs</t>
  </si>
  <si>
    <t>Partial county fraction</t>
  </si>
  <si>
    <t>PM2.5</t>
  </si>
  <si>
    <t>E2024/E2008=GF/(1+(GF-1)/17))</t>
  </si>
  <si>
    <t>SO2_2008</t>
  </si>
  <si>
    <t>NOX_2008</t>
  </si>
  <si>
    <t>PM2.5_2008</t>
  </si>
  <si>
    <t>PM2.5_2017</t>
  </si>
  <si>
    <t>PM2.5_2024</t>
  </si>
  <si>
    <t>Row Labels</t>
  </si>
  <si>
    <t>(blank)</t>
  </si>
  <si>
    <t>Sum of SO2_2008</t>
  </si>
  <si>
    <t>Sum of NOX_2008</t>
  </si>
  <si>
    <t>Sum of PM2.5_2008</t>
  </si>
  <si>
    <t>Sum of SO2_20172</t>
  </si>
  <si>
    <t>Sum of NOX_20172</t>
  </si>
  <si>
    <t>Sum of PM2.5_2017</t>
  </si>
  <si>
    <t>Sum of SO2_20242</t>
  </si>
  <si>
    <t>Sum of NOX_20242</t>
  </si>
  <si>
    <t>Sum of PM2.5_2024</t>
  </si>
  <si>
    <t>SCC Level One</t>
  </si>
  <si>
    <t>SCC Level Two</t>
  </si>
  <si>
    <t>SCC Level Three</t>
  </si>
  <si>
    <t>SCC Level Four</t>
  </si>
  <si>
    <t>Emissions summary, tons/year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</si>
</sst>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
    <numFmt numFmtId="166" formatCode="0.0%"/>
  </numFmts>
  <fonts count="30" x14ac:knownFonts="1">
    <font>
      <sz val="11"/>
      <color theme="1"/>
      <name val="Calibri"/>
      <family val="2"/>
      <scheme val="minor"/>
    </font>
    <font>
      <sz val="11"/>
      <color indexed="8"/>
      <name val="Calibri"/>
      <family val="2"/>
    </font>
    <font>
      <sz val="10"/>
      <color indexed="8"/>
      <name val="Arial"/>
      <family val="2"/>
    </font>
    <font>
      <sz val="10"/>
      <name val="Arial"/>
      <family val="2"/>
    </font>
    <font>
      <sz val="10"/>
      <color theme="1"/>
      <name val="Calibri"/>
      <family val="2"/>
    </font>
    <font>
      <sz val="10"/>
      <color indexed="8"/>
      <name val="Calibri"/>
      <family val="2"/>
    </font>
    <font>
      <sz val="10"/>
      <name val="Calibri"/>
      <family val="2"/>
    </font>
    <font>
      <sz val="10"/>
      <color indexed="8"/>
      <name val="Times New Roman"/>
      <family val="2"/>
    </font>
    <font>
      <sz val="10"/>
      <color indexed="9"/>
      <name val="Times New Roman"/>
      <family val="2"/>
    </font>
    <font>
      <sz val="10"/>
      <color indexed="20"/>
      <name val="Times New Roman"/>
      <family val="2"/>
    </font>
    <font>
      <b/>
      <sz val="10"/>
      <color indexed="52"/>
      <name val="Times New Roman"/>
      <family val="2"/>
    </font>
    <font>
      <b/>
      <sz val="10"/>
      <color indexed="9"/>
      <name val="Times New Roman"/>
      <family val="2"/>
    </font>
    <font>
      <i/>
      <sz val="10"/>
      <color indexed="23"/>
      <name val="Times New Roman"/>
      <family val="2"/>
    </font>
    <font>
      <sz val="10"/>
      <color indexed="17"/>
      <name val="Times New Roman"/>
      <family val="2"/>
    </font>
    <font>
      <b/>
      <sz val="15"/>
      <color indexed="56"/>
      <name val="Times New Roman"/>
      <family val="2"/>
    </font>
    <font>
      <b/>
      <sz val="13"/>
      <color indexed="56"/>
      <name val="Times New Roman"/>
      <family val="2"/>
    </font>
    <font>
      <b/>
      <sz val="11"/>
      <color indexed="56"/>
      <name val="Times New Roman"/>
      <family val="2"/>
    </font>
    <font>
      <sz val="10"/>
      <color indexed="62"/>
      <name val="Times New Roman"/>
      <family val="2"/>
    </font>
    <font>
      <sz val="10"/>
      <color indexed="52"/>
      <name val="Times New Roman"/>
      <family val="2"/>
    </font>
    <font>
      <sz val="10"/>
      <color indexed="60"/>
      <name val="Times New Roman"/>
      <family val="2"/>
    </font>
    <font>
      <b/>
      <sz val="10"/>
      <color indexed="63"/>
      <name val="Times New Roman"/>
      <family val="2"/>
    </font>
    <font>
      <b/>
      <sz val="18"/>
      <color indexed="56"/>
      <name val="Cambria"/>
      <family val="2"/>
    </font>
    <font>
      <b/>
      <sz val="10"/>
      <color indexed="8"/>
      <name val="Times New Roman"/>
      <family val="2"/>
    </font>
    <font>
      <sz val="10"/>
      <color indexed="10"/>
      <name val="Times New Roman"/>
      <family val="2"/>
    </font>
    <font>
      <sz val="10"/>
      <name val="Arial"/>
      <family val="2"/>
    </font>
    <font>
      <b/>
      <sz val="10"/>
      <color indexed="10"/>
      <name val="Arial"/>
      <family val="2"/>
    </font>
    <font>
      <sz val="10"/>
      <color indexed="10"/>
      <name val="Arial"/>
      <family val="2"/>
    </font>
    <font>
      <b/>
      <sz val="10"/>
      <name val="Arial"/>
      <family val="2"/>
    </font>
    <font>
      <sz val="10"/>
      <color indexed="8"/>
      <name val="Arial"/>
      <family val="2"/>
    </font>
    <font>
      <sz val="11"/>
      <color theme="1"/>
      <name val="Calibri"/>
      <family val="2"/>
      <scheme val="minor"/>
    </font>
  </fonts>
  <fills count="32">
    <fill>
      <patternFill patternType="none"/>
    </fill>
    <fill>
      <patternFill patternType="gray125"/>
    </fill>
    <fill>
      <patternFill patternType="solid">
        <fgColor indexed="22"/>
        <bgColor indexed="0"/>
      </patternFill>
    </fill>
    <fill>
      <patternFill patternType="solid">
        <fgColor theme="8"/>
        <bgColor indexed="0"/>
      </patternFill>
    </fill>
    <fill>
      <patternFill patternType="solid">
        <fgColor rgb="FF92D050"/>
        <bgColor indexed="0"/>
      </patternFill>
    </fill>
    <fill>
      <patternFill patternType="solid">
        <fgColor theme="0" tint="-0.249977111117893"/>
        <bgColor indexed="64"/>
      </patternFill>
    </fill>
    <fill>
      <patternFill patternType="solid">
        <fgColor indexed="22"/>
        <bgColor indexed="64"/>
      </patternFill>
    </fill>
    <fill>
      <patternFill patternType="solid">
        <fgColor indexed="1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FF00"/>
        <bgColor indexed="0"/>
      </patternFill>
    </fill>
  </fills>
  <borders count="21">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8"/>
      </left>
      <right style="thin">
        <color indexed="8"/>
      </right>
      <top/>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3">
    <xf numFmtId="0" fontId="0" fillId="0" borderId="0"/>
    <xf numFmtId="0" fontId="2" fillId="0" borderId="0"/>
    <xf numFmtId="0" fontId="2" fillId="0" borderId="0"/>
    <xf numFmtId="0" fontId="2" fillId="0" borderId="0"/>
    <xf numFmtId="0" fontId="2" fillId="0" borderId="0"/>
    <xf numFmtId="0" fontId="3" fillId="0" borderId="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7" borderId="0" applyNumberFormat="0" applyBorder="0" applyAlignment="0" applyProtection="0"/>
    <xf numFmtId="0" fontId="8" fillId="18"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5" borderId="0" applyNumberFormat="0" applyBorder="0" applyAlignment="0" applyProtection="0"/>
    <xf numFmtId="0" fontId="9" fillId="9" borderId="0" applyNumberFormat="0" applyBorder="0" applyAlignment="0" applyProtection="0"/>
    <xf numFmtId="0" fontId="10" fillId="26" borderId="6" applyNumberFormat="0" applyAlignment="0" applyProtection="0"/>
    <xf numFmtId="0" fontId="11" fillId="27" borderId="7" applyNumberFormat="0" applyAlignment="0" applyProtection="0"/>
    <xf numFmtId="0" fontId="12" fillId="0" borderId="0" applyNumberFormat="0" applyFill="0" applyBorder="0" applyAlignment="0" applyProtection="0"/>
    <xf numFmtId="0" fontId="13" fillId="10" borderId="0" applyNumberFormat="0" applyBorder="0" applyAlignment="0" applyProtection="0"/>
    <xf numFmtId="0" fontId="14" fillId="0" borderId="8" applyNumberFormat="0" applyFill="0" applyAlignment="0" applyProtection="0"/>
    <xf numFmtId="0" fontId="15" fillId="0" borderId="9" applyNumberFormat="0" applyFill="0" applyAlignment="0" applyProtection="0"/>
    <xf numFmtId="0" fontId="16" fillId="0" borderId="10" applyNumberFormat="0" applyFill="0" applyAlignment="0" applyProtection="0"/>
    <xf numFmtId="0" fontId="16" fillId="0" borderId="0" applyNumberFormat="0" applyFill="0" applyBorder="0" applyAlignment="0" applyProtection="0"/>
    <xf numFmtId="0" fontId="17" fillId="13" borderId="6" applyNumberFormat="0" applyAlignment="0" applyProtection="0"/>
    <xf numFmtId="0" fontId="18" fillId="0" borderId="11" applyNumberFormat="0" applyFill="0" applyAlignment="0" applyProtection="0"/>
    <xf numFmtId="0" fontId="19" fillId="28" borderId="0" applyNumberFormat="0" applyBorder="0" applyAlignment="0" applyProtection="0"/>
    <xf numFmtId="0" fontId="7" fillId="29" borderId="2" applyNumberFormat="0" applyFont="0" applyAlignment="0" applyProtection="0"/>
    <xf numFmtId="0" fontId="20" fillId="26" borderId="12" applyNumberFormat="0" applyAlignment="0" applyProtection="0"/>
    <xf numFmtId="0" fontId="21" fillId="0" borderId="0" applyNumberFormat="0" applyFill="0" applyBorder="0" applyAlignment="0" applyProtection="0"/>
    <xf numFmtId="0" fontId="22" fillId="0" borderId="13" applyNumberFormat="0" applyFill="0" applyAlignment="0" applyProtection="0"/>
    <xf numFmtId="0" fontId="23" fillId="0" borderId="0" applyNumberFormat="0" applyFill="0" applyBorder="0" applyAlignment="0" applyProtection="0"/>
    <xf numFmtId="0" fontId="24" fillId="0" borderId="0"/>
    <xf numFmtId="0" fontId="3" fillId="0" borderId="0"/>
    <xf numFmtId="0" fontId="24" fillId="0" borderId="0"/>
    <xf numFmtId="0" fontId="24" fillId="0" borderId="0"/>
    <xf numFmtId="9" fontId="29" fillId="0" borderId="0" applyFont="0" applyFill="0" applyBorder="0" applyAlignment="0" applyProtection="0"/>
    <xf numFmtId="0" fontId="2" fillId="0" borderId="0"/>
  </cellStyleXfs>
  <cellXfs count="120">
    <xf numFmtId="0" fontId="0" fillId="0" borderId="0" xfId="0"/>
    <xf numFmtId="0" fontId="0" fillId="0" borderId="0" xfId="0" quotePrefix="1" applyNumberFormat="1"/>
    <xf numFmtId="0" fontId="0" fillId="0" borderId="0" xfId="0" applyNumberFormat="1"/>
    <xf numFmtId="0" fontId="1" fillId="2" borderId="1" xfId="4" applyFont="1" applyFill="1" applyBorder="1" applyAlignment="1">
      <alignment horizontal="center"/>
    </xf>
    <xf numFmtId="0" fontId="1" fillId="0" borderId="2" xfId="4" applyFont="1" applyFill="1" applyBorder="1" applyAlignment="1">
      <alignment wrapText="1"/>
    </xf>
    <xf numFmtId="0" fontId="0" fillId="0" borderId="0" xfId="0" applyAlignment="1">
      <alignment wrapText="1"/>
    </xf>
    <xf numFmtId="0" fontId="0" fillId="0" borderId="0" xfId="0" applyAlignment="1"/>
    <xf numFmtId="2" fontId="1" fillId="0" borderId="2" xfId="4" applyNumberFormat="1" applyFont="1" applyFill="1" applyBorder="1" applyAlignment="1">
      <alignment horizontal="right" wrapText="1"/>
    </xf>
    <xf numFmtId="2" fontId="0" fillId="0" borderId="0" xfId="0" quotePrefix="1" applyNumberFormat="1"/>
    <xf numFmtId="0" fontId="3" fillId="0" borderId="0" xfId="5"/>
    <xf numFmtId="0" fontId="4" fillId="0" borderId="0" xfId="5" applyFont="1" applyBorder="1" applyAlignment="1">
      <alignment horizontal="left"/>
    </xf>
    <xf numFmtId="0" fontId="5" fillId="2" borderId="0" xfId="2" applyFont="1" applyFill="1" applyBorder="1" applyAlignment="1">
      <alignment horizontal="left"/>
    </xf>
    <xf numFmtId="0" fontId="5" fillId="3" borderId="0" xfId="2" applyFont="1" applyFill="1" applyBorder="1" applyAlignment="1">
      <alignment horizontal="right"/>
    </xf>
    <xf numFmtId="0" fontId="5" fillId="3" borderId="0" xfId="2" applyFont="1" applyFill="1" applyBorder="1" applyAlignment="1">
      <alignment horizontal="left"/>
    </xf>
    <xf numFmtId="4" fontId="5" fillId="4" borderId="0" xfId="2" applyNumberFormat="1" applyFont="1" applyFill="1" applyBorder="1" applyAlignment="1">
      <alignment horizontal="left"/>
    </xf>
    <xf numFmtId="0" fontId="4" fillId="0" borderId="0" xfId="5" applyFont="1" applyBorder="1"/>
    <xf numFmtId="0" fontId="5" fillId="0" borderId="0" xfId="2" applyNumberFormat="1" applyFont="1" applyFill="1" applyBorder="1" applyAlignment="1">
      <alignment horizontal="left" wrapText="1"/>
    </xf>
    <xf numFmtId="0" fontId="6" fillId="0" borderId="0" xfId="5" applyFont="1" applyBorder="1"/>
    <xf numFmtId="0" fontId="6" fillId="0" borderId="0" xfId="5" applyFont="1" applyFill="1" applyBorder="1" applyAlignment="1">
      <alignment horizontal="right"/>
    </xf>
    <xf numFmtId="0" fontId="6" fillId="0" borderId="0" xfId="5" applyFont="1" applyFill="1" applyBorder="1"/>
    <xf numFmtId="4" fontId="4" fillId="0" borderId="0" xfId="5" applyNumberFormat="1" applyFont="1" applyBorder="1"/>
    <xf numFmtId="0" fontId="5" fillId="0" borderId="2" xfId="1" applyNumberFormat="1" applyFont="1" applyFill="1" applyBorder="1" applyAlignment="1">
      <alignment horizontal="left" wrapText="1"/>
    </xf>
    <xf numFmtId="0" fontId="5" fillId="0" borderId="2" xfId="1" applyFont="1" applyFill="1" applyBorder="1" applyAlignment="1">
      <alignment wrapText="1"/>
    </xf>
    <xf numFmtId="0" fontId="4" fillId="0" borderId="0" xfId="5" applyFont="1" applyBorder="1" applyAlignment="1">
      <alignment horizontal="right"/>
    </xf>
    <xf numFmtId="0" fontId="4" fillId="0" borderId="2" xfId="5" applyFont="1" applyBorder="1"/>
    <xf numFmtId="4" fontId="4" fillId="0" borderId="2" xfId="5" applyNumberFormat="1" applyFont="1" applyBorder="1"/>
    <xf numFmtId="0" fontId="4" fillId="0" borderId="0" xfId="5" applyFont="1"/>
    <xf numFmtId="0" fontId="5" fillId="0" borderId="0" xfId="3" applyNumberFormat="1" applyFont="1" applyFill="1" applyBorder="1" applyAlignment="1">
      <alignment horizontal="left" wrapText="1"/>
    </xf>
    <xf numFmtId="0" fontId="5" fillId="0" borderId="0" xfId="3" applyFont="1" applyFill="1" applyBorder="1" applyAlignment="1">
      <alignment wrapText="1"/>
    </xf>
    <xf numFmtId="0" fontId="5" fillId="0" borderId="0" xfId="2" applyFont="1" applyFill="1" applyBorder="1" applyAlignment="1">
      <alignment horizontal="right" wrapText="1"/>
    </xf>
    <xf numFmtId="4" fontId="5" fillId="0" borderId="0" xfId="3" applyNumberFormat="1" applyFont="1" applyFill="1" applyBorder="1" applyAlignment="1">
      <alignment horizontal="right" wrapText="1"/>
    </xf>
    <xf numFmtId="0" fontId="5" fillId="0" borderId="0" xfId="2" applyFont="1" applyFill="1" applyBorder="1" applyAlignment="1">
      <alignment wrapText="1"/>
    </xf>
    <xf numFmtId="4" fontId="5" fillId="0" borderId="0" xfId="2" applyNumberFormat="1" applyFont="1" applyFill="1" applyBorder="1" applyAlignment="1">
      <alignment horizontal="right" wrapText="1"/>
    </xf>
    <xf numFmtId="0" fontId="4" fillId="0" borderId="0" xfId="5" applyNumberFormat="1" applyFont="1" applyBorder="1" applyAlignment="1">
      <alignment horizontal="left"/>
    </xf>
    <xf numFmtId="0" fontId="6" fillId="0" borderId="0" xfId="5" applyFont="1"/>
    <xf numFmtId="0" fontId="5" fillId="0" borderId="2" xfId="3" applyNumberFormat="1" applyFont="1" applyFill="1" applyBorder="1" applyAlignment="1">
      <alignment horizontal="left" wrapText="1"/>
    </xf>
    <xf numFmtId="0" fontId="5" fillId="0" borderId="2" xfId="3" applyFont="1" applyFill="1" applyBorder="1" applyAlignment="1">
      <alignment wrapText="1"/>
    </xf>
    <xf numFmtId="0" fontId="5" fillId="0" borderId="2" xfId="2" applyFont="1" applyFill="1" applyBorder="1" applyAlignment="1">
      <alignment horizontal="right" wrapText="1"/>
    </xf>
    <xf numFmtId="0" fontId="5" fillId="0" borderId="2" xfId="2" applyNumberFormat="1" applyFont="1" applyFill="1" applyBorder="1" applyAlignment="1">
      <alignment horizontal="left" wrapText="1"/>
    </xf>
    <xf numFmtId="0" fontId="5" fillId="0" borderId="2" xfId="2" applyFont="1" applyFill="1" applyBorder="1" applyAlignment="1">
      <alignment wrapText="1"/>
    </xf>
    <xf numFmtId="4" fontId="5" fillId="0" borderId="2" xfId="3" applyNumberFormat="1" applyFont="1" applyFill="1" applyBorder="1" applyAlignment="1">
      <alignment horizontal="right" wrapText="1"/>
    </xf>
    <xf numFmtId="4" fontId="5" fillId="0" borderId="2" xfId="2" applyNumberFormat="1" applyFont="1" applyFill="1" applyBorder="1" applyAlignment="1">
      <alignment horizontal="right" wrapText="1"/>
    </xf>
    <xf numFmtId="0" fontId="4" fillId="0" borderId="2" xfId="5" applyNumberFormat="1" applyFont="1" applyBorder="1" applyAlignment="1">
      <alignment horizontal="left"/>
    </xf>
    <xf numFmtId="0" fontId="3" fillId="0" borderId="0" xfId="5" applyFont="1" applyAlignment="1">
      <alignment horizontal="center"/>
    </xf>
    <xf numFmtId="0" fontId="3" fillId="5" borderId="3" xfId="5" applyFont="1" applyFill="1" applyBorder="1" applyAlignment="1">
      <alignment horizontal="center"/>
    </xf>
    <xf numFmtId="0" fontId="2" fillId="6" borderId="3" xfId="1" applyFont="1" applyFill="1" applyBorder="1" applyAlignment="1">
      <alignment horizontal="center"/>
    </xf>
    <xf numFmtId="0" fontId="2" fillId="2" borderId="3" xfId="2" applyFont="1" applyFill="1" applyBorder="1" applyAlignment="1">
      <alignment horizontal="center"/>
    </xf>
    <xf numFmtId="0" fontId="2" fillId="6" borderId="4" xfId="1" applyFont="1" applyFill="1" applyBorder="1" applyAlignment="1">
      <alignment horizontal="center"/>
    </xf>
    <xf numFmtId="0" fontId="2" fillId="7" borderId="1" xfId="1" applyFont="1" applyFill="1" applyBorder="1" applyAlignment="1">
      <alignment horizontal="center"/>
    </xf>
    <xf numFmtId="0" fontId="2" fillId="6" borderId="1" xfId="1" applyFont="1" applyFill="1" applyBorder="1" applyAlignment="1">
      <alignment horizontal="center"/>
    </xf>
    <xf numFmtId="0" fontId="3" fillId="0" borderId="0" xfId="5" applyFont="1"/>
    <xf numFmtId="0" fontId="3" fillId="0" borderId="0" xfId="5" quotePrefix="1" applyFont="1"/>
    <xf numFmtId="0" fontId="3" fillId="0" borderId="0" xfId="5" applyFont="1" applyBorder="1"/>
    <xf numFmtId="2" fontId="3" fillId="0" borderId="0" xfId="5" applyNumberFormat="1" applyFont="1"/>
    <xf numFmtId="0" fontId="1" fillId="2" borderId="5" xfId="4" applyFont="1" applyFill="1" applyBorder="1" applyAlignment="1">
      <alignment horizontal="center"/>
    </xf>
    <xf numFmtId="0" fontId="2" fillId="30" borderId="0" xfId="1" applyFont="1" applyFill="1" applyBorder="1" applyAlignment="1">
      <alignment horizontal="center"/>
    </xf>
    <xf numFmtId="0" fontId="3" fillId="30" borderId="0" xfId="5" applyFont="1" applyFill="1"/>
    <xf numFmtId="0" fontId="0" fillId="0" borderId="0" xfId="0" pivotButton="1"/>
    <xf numFmtId="2" fontId="0" fillId="0" borderId="0" xfId="0" applyNumberFormat="1"/>
    <xf numFmtId="2" fontId="4" fillId="0" borderId="0" xfId="5" applyNumberFormat="1" applyFont="1" applyBorder="1"/>
    <xf numFmtId="0" fontId="25" fillId="0" borderId="0" xfId="47" applyFont="1" applyBorder="1"/>
    <xf numFmtId="0" fontId="26" fillId="0" borderId="0" xfId="47" applyFont="1" applyBorder="1"/>
    <xf numFmtId="0" fontId="26" fillId="0" borderId="0" xfId="47" applyFont="1" applyBorder="1" applyAlignment="1"/>
    <xf numFmtId="0" fontId="26" fillId="0" borderId="0" xfId="47" applyFont="1" applyBorder="1" applyAlignment="1">
      <alignment horizontal="center"/>
    </xf>
    <xf numFmtId="164" fontId="26" fillId="0" borderId="0" xfId="47" applyNumberFormat="1" applyFont="1" applyBorder="1" applyAlignment="1">
      <alignment horizontal="center"/>
    </xf>
    <xf numFmtId="2" fontId="3" fillId="0" borderId="0" xfId="47" applyNumberFormat="1" applyFont="1" applyBorder="1" applyAlignment="1">
      <alignment horizontal="center"/>
    </xf>
    <xf numFmtId="0" fontId="27" fillId="0" borderId="0" xfId="47" applyFont="1" applyBorder="1"/>
    <xf numFmtId="0" fontId="24" fillId="0" borderId="0" xfId="47" applyBorder="1"/>
    <xf numFmtId="0" fontId="24" fillId="0" borderId="0" xfId="47" applyBorder="1" applyAlignment="1"/>
    <xf numFmtId="0" fontId="24" fillId="0" borderId="0" xfId="47" applyBorder="1" applyAlignment="1">
      <alignment horizontal="center"/>
    </xf>
    <xf numFmtId="164" fontId="24" fillId="0" borderId="0" xfId="47" applyNumberFormat="1" applyBorder="1" applyAlignment="1">
      <alignment horizontal="center"/>
    </xf>
    <xf numFmtId="0" fontId="27" fillId="0" borderId="0" xfId="48" applyFont="1"/>
    <xf numFmtId="0" fontId="3" fillId="0" borderId="0" xfId="48" applyFont="1"/>
    <xf numFmtId="0" fontId="3" fillId="0" borderId="0" xfId="48" applyFont="1" applyAlignment="1"/>
    <xf numFmtId="0" fontId="3" fillId="0" borderId="0" xfId="48" applyFont="1" applyAlignment="1">
      <alignment horizontal="center"/>
    </xf>
    <xf numFmtId="164" fontId="3" fillId="0" borderId="0" xfId="48" applyNumberFormat="1" applyFont="1" applyAlignment="1">
      <alignment horizontal="center"/>
    </xf>
    <xf numFmtId="0" fontId="27" fillId="0" borderId="0" xfId="48" applyFont="1" applyBorder="1"/>
    <xf numFmtId="0" fontId="3" fillId="0" borderId="0" xfId="48" applyFont="1" applyBorder="1"/>
    <xf numFmtId="0" fontId="3" fillId="0" borderId="0" xfId="48" applyFont="1" applyBorder="1" applyAlignment="1"/>
    <xf numFmtId="0" fontId="3" fillId="0" borderId="0" xfId="48" applyFont="1" applyBorder="1" applyAlignment="1">
      <alignment horizontal="center"/>
    </xf>
    <xf numFmtId="164" fontId="3" fillId="0" borderId="0" xfId="48" applyNumberFormat="1" applyFont="1" applyBorder="1" applyAlignment="1">
      <alignment horizontal="center"/>
    </xf>
    <xf numFmtId="0" fontId="24" fillId="0" borderId="0" xfId="47" applyAlignment="1">
      <alignment wrapText="1"/>
    </xf>
    <xf numFmtId="0" fontId="24" fillId="0" borderId="0" xfId="47" applyAlignment="1">
      <alignment horizontal="center" wrapText="1"/>
    </xf>
    <xf numFmtId="164" fontId="24" fillId="0" borderId="0" xfId="47" applyNumberFormat="1" applyAlignment="1">
      <alignment horizontal="center" wrapText="1"/>
    </xf>
    <xf numFmtId="0" fontId="27" fillId="0" borderId="0" xfId="49" applyFont="1" applyBorder="1"/>
    <xf numFmtId="0" fontId="24" fillId="0" borderId="0" xfId="49" applyBorder="1" applyAlignment="1"/>
    <xf numFmtId="0" fontId="27" fillId="0" borderId="14" xfId="47" applyFont="1" applyBorder="1" applyAlignment="1">
      <alignment wrapText="1"/>
    </xf>
    <xf numFmtId="0" fontId="27" fillId="0" borderId="14" xfId="47" applyFont="1" applyBorder="1" applyAlignment="1">
      <alignment horizontal="center" wrapText="1"/>
    </xf>
    <xf numFmtId="164" fontId="27" fillId="0" borderId="14" xfId="47" applyNumberFormat="1" applyFont="1" applyBorder="1" applyAlignment="1">
      <alignment horizontal="center" wrapText="1"/>
    </xf>
    <xf numFmtId="0" fontId="27" fillId="0" borderId="0" xfId="50" applyFont="1" applyAlignment="1">
      <alignment horizontal="center"/>
    </xf>
    <xf numFmtId="0" fontId="27" fillId="0" borderId="0" xfId="50" applyFont="1" applyAlignment="1">
      <alignment wrapText="1"/>
    </xf>
    <xf numFmtId="0" fontId="0" fillId="30" borderId="0" xfId="0" quotePrefix="1" applyNumberFormat="1" applyFill="1"/>
    <xf numFmtId="2" fontId="0" fillId="30" borderId="0" xfId="0" quotePrefix="1" applyNumberFormat="1" applyFill="1"/>
    <xf numFmtId="0" fontId="0" fillId="30" borderId="0" xfId="0" applyFill="1"/>
    <xf numFmtId="2" fontId="0" fillId="30" borderId="0" xfId="0" applyNumberFormat="1" applyFill="1"/>
    <xf numFmtId="165" fontId="0" fillId="0" borderId="0" xfId="0" applyNumberFormat="1"/>
    <xf numFmtId="0" fontId="27" fillId="0" borderId="0" xfId="47" applyFont="1" applyBorder="1" applyAlignment="1">
      <alignment wrapText="1"/>
    </xf>
    <xf numFmtId="0" fontId="0" fillId="0" borderId="0" xfId="0" applyAlignment="1">
      <alignment wrapText="1"/>
    </xf>
    <xf numFmtId="0" fontId="2" fillId="0" borderId="2" xfId="1" applyFont="1" applyFill="1" applyBorder="1" applyAlignment="1">
      <alignment horizontal="left" wrapText="1"/>
    </xf>
    <xf numFmtId="164" fontId="27" fillId="0" borderId="16" xfId="47" applyNumberFormat="1" applyFont="1" applyBorder="1" applyAlignment="1">
      <alignment horizontal="center" wrapText="1"/>
    </xf>
    <xf numFmtId="0" fontId="27" fillId="0" borderId="14" xfId="50" applyFont="1" applyBorder="1" applyAlignment="1">
      <alignment horizontal="center" wrapText="1"/>
    </xf>
    <xf numFmtId="0" fontId="27" fillId="0" borderId="14" xfId="48" applyFont="1" applyBorder="1" applyAlignment="1">
      <alignment horizontal="center"/>
    </xf>
    <xf numFmtId="164" fontId="26" fillId="0" borderId="17" xfId="47" applyNumberFormat="1" applyFont="1" applyBorder="1" applyAlignment="1">
      <alignment horizontal="center"/>
    </xf>
    <xf numFmtId="165" fontId="3" fillId="0" borderId="0" xfId="47" applyNumberFormat="1" applyFont="1" applyBorder="1" applyAlignment="1">
      <alignment horizontal="center" wrapText="1"/>
    </xf>
    <xf numFmtId="2" fontId="3" fillId="0" borderId="0" xfId="47" applyNumberFormat="1" applyFont="1" applyBorder="1" applyAlignment="1">
      <alignment horizontal="center" wrapText="1"/>
    </xf>
    <xf numFmtId="164" fontId="24" fillId="0" borderId="17" xfId="47" applyNumberFormat="1" applyBorder="1" applyAlignment="1">
      <alignment horizontal="center"/>
    </xf>
    <xf numFmtId="0" fontId="3" fillId="0" borderId="0" xfId="47" applyFont="1" applyBorder="1"/>
    <xf numFmtId="164" fontId="3" fillId="0" borderId="17" xfId="48" applyNumberFormat="1" applyFont="1" applyBorder="1" applyAlignment="1">
      <alignment horizontal="center"/>
    </xf>
    <xf numFmtId="2" fontId="26" fillId="0" borderId="0" xfId="47" applyNumberFormat="1" applyFont="1" applyBorder="1"/>
    <xf numFmtId="0" fontId="24" fillId="0" borderId="0" xfId="50" applyAlignment="1"/>
    <xf numFmtId="0" fontId="1" fillId="31" borderId="15" xfId="52" applyFont="1" applyFill="1" applyBorder="1" applyAlignment="1">
      <alignment horizontal="center"/>
    </xf>
    <xf numFmtId="0" fontId="3" fillId="0" borderId="0" xfId="0" applyFont="1"/>
    <xf numFmtId="166" fontId="0" fillId="0" borderId="0" xfId="51" applyNumberFormat="1" applyFont="1"/>
    <xf numFmtId="166" fontId="0" fillId="30" borderId="0" xfId="51" applyNumberFormat="1" applyFont="1" applyFill="1"/>
    <xf numFmtId="0" fontId="1" fillId="2" borderId="15" xfId="4" applyFont="1" applyFill="1" applyBorder="1" applyAlignment="1">
      <alignment horizontal="center"/>
    </xf>
    <xf numFmtId="0" fontId="0" fillId="0" borderId="0" xfId="0" applyAlignment="1">
      <alignment horizontal="left"/>
    </xf>
    <xf numFmtId="0" fontId="0" fillId="5" borderId="3" xfId="0" applyFill="1" applyBorder="1"/>
    <xf numFmtId="0" fontId="0" fillId="5" borderId="18" xfId="0" applyFill="1" applyBorder="1" applyAlignment="1">
      <alignment horizontal="center"/>
    </xf>
    <xf numFmtId="0" fontId="0" fillId="5" borderId="19" xfId="0" applyFill="1" applyBorder="1" applyAlignment="1">
      <alignment horizontal="center"/>
    </xf>
    <xf numFmtId="0" fontId="0" fillId="5" borderId="20" xfId="0" applyFill="1" applyBorder="1" applyAlignment="1">
      <alignment horizontal="center"/>
    </xf>
  </cellXfs>
  <cellStyles count="53">
    <cellStyle name="20% - Accent1 2" xfId="6"/>
    <cellStyle name="20% - Accent2 2" xfId="7"/>
    <cellStyle name="20% - Accent3 2" xfId="8"/>
    <cellStyle name="20% - Accent4 2" xfId="9"/>
    <cellStyle name="20% - Accent5 2" xfId="10"/>
    <cellStyle name="20% - Accent6 2" xfId="11"/>
    <cellStyle name="40% - Accent1 2" xfId="12"/>
    <cellStyle name="40% - Accent2 2" xfId="13"/>
    <cellStyle name="40% - Accent3 2" xfId="14"/>
    <cellStyle name="40% - Accent4 2" xfId="15"/>
    <cellStyle name="40% - Accent5 2" xfId="16"/>
    <cellStyle name="40% - Accent6 2" xfId="17"/>
    <cellStyle name="60% - Accent1 2" xfId="18"/>
    <cellStyle name="60% - Accent2 2" xfId="19"/>
    <cellStyle name="60% - Accent3 2" xfId="20"/>
    <cellStyle name="60% - Accent4 2" xfId="21"/>
    <cellStyle name="60% - Accent5 2" xfId="22"/>
    <cellStyle name="60% - Accent6 2" xfId="23"/>
    <cellStyle name="Accent1 2" xfId="24"/>
    <cellStyle name="Accent2 2" xfId="25"/>
    <cellStyle name="Accent3 2" xfId="26"/>
    <cellStyle name="Accent4 2" xfId="27"/>
    <cellStyle name="Accent5 2" xfId="28"/>
    <cellStyle name="Accent6 2" xfId="29"/>
    <cellStyle name="Bad 2" xfId="30"/>
    <cellStyle name="Calculation 2" xfId="31"/>
    <cellStyle name="Check Cell 2" xfId="32"/>
    <cellStyle name="Explanatory Text 2" xfId="33"/>
    <cellStyle name="Good 2" xfId="34"/>
    <cellStyle name="Heading 1 2" xfId="35"/>
    <cellStyle name="Heading 2 2" xfId="36"/>
    <cellStyle name="Heading 3 2" xfId="37"/>
    <cellStyle name="Heading 4 2" xfId="38"/>
    <cellStyle name="Input 2" xfId="39"/>
    <cellStyle name="Linked Cell 2" xfId="40"/>
    <cellStyle name="Neutral 2" xfId="41"/>
    <cellStyle name="Normal" xfId="0" builtinId="0"/>
    <cellStyle name="Normal 2" xfId="5"/>
    <cellStyle name="Normal_fralinks2" xfId="47"/>
    <cellStyle name="Normal_fralinks2_Railyards NS 05_24_2010 confidential-submitted" xfId="48"/>
    <cellStyle name="Normal_nonpoint_annual" xfId="52"/>
    <cellStyle name="Normal_R-1 Locomotive Fleet Data assigned to Tier" xfId="49"/>
    <cellStyle name="Normal_Railyards summary_Railyards Individual 05_12_2010 confidential" xfId="50"/>
    <cellStyle name="Normal_Sheet1" xfId="1"/>
    <cellStyle name="Normal_Sheet2" xfId="2"/>
    <cellStyle name="Normal_Sheet3" xfId="3"/>
    <cellStyle name="Normal_Sheet5" xfId="4"/>
    <cellStyle name="Note 2" xfId="42"/>
    <cellStyle name="Output 2" xfId="43"/>
    <cellStyle name="Percent" xfId="51" builtinId="5"/>
    <cellStyle name="Title 2" xfId="44"/>
    <cellStyle name="Total 2" xfId="45"/>
    <cellStyle name="Warning Text 2" xfId="4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3.xml"/><Relationship Id="rId2" Type="http://schemas.openxmlformats.org/officeDocument/2006/relationships/worksheet" Target="worksheets/sheet2.xml"/><Relationship Id="rId16" Type="http://schemas.openxmlformats.org/officeDocument/2006/relationships/pivotCacheDefinition" Target="pivotCache/pivotCacheDefinition2.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pivotCacheDefinition" Target="pivotCache/pivotCacheDefinition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psanford/Local%20Settings/Temporary%20Internet%20Files/Content.Outlook/RS03ESXE/ATL_NEI2008%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ATL"/>
      <sheetName val="SCCDesc"/>
    </sheetNames>
    <sheetDataSet>
      <sheetData sheetId="0" refreshError="1"/>
      <sheetData sheetId="1" refreshError="1"/>
      <sheetData sheetId="2">
        <row r="2">
          <cell r="A2">
            <v>2265008005</v>
          </cell>
          <cell r="B2" t="str">
            <v>Mobile Sources</v>
          </cell>
          <cell r="C2" t="str">
            <v>Off-highway Vehicle Gasoline, 4-Stroke</v>
          </cell>
          <cell r="D2" t="str">
            <v>Airport Ground Support Equipment</v>
          </cell>
          <cell r="E2" t="str">
            <v>Airport Ground Support Equipment</v>
          </cell>
        </row>
        <row r="3">
          <cell r="A3">
            <v>2267008005</v>
          </cell>
          <cell r="B3" t="str">
            <v>Mobile Sources</v>
          </cell>
          <cell r="C3" t="str">
            <v>LPG</v>
          </cell>
          <cell r="D3" t="str">
            <v>Airport Ground Support Equipment</v>
          </cell>
          <cell r="E3" t="str">
            <v>Airport Ground Support Equipment</v>
          </cell>
        </row>
        <row r="4">
          <cell r="A4">
            <v>2268008005</v>
          </cell>
          <cell r="B4" t="str">
            <v>Mobile Sources</v>
          </cell>
          <cell r="C4" t="str">
            <v>CNG</v>
          </cell>
          <cell r="D4" t="str">
            <v>Airport Ground Support Equipment</v>
          </cell>
          <cell r="E4" t="str">
            <v>Airport Ground Support Equipment</v>
          </cell>
        </row>
        <row r="5">
          <cell r="A5">
            <v>2270008005</v>
          </cell>
          <cell r="B5" t="str">
            <v>Mobile Sources</v>
          </cell>
          <cell r="C5" t="str">
            <v>Off-highway Vehicle Diesel</v>
          </cell>
          <cell r="D5" t="str">
            <v>Airport Ground Support Equipment</v>
          </cell>
          <cell r="E5" t="str">
            <v>Airport Ground Support Equipment</v>
          </cell>
        </row>
        <row r="6">
          <cell r="A6">
            <v>2275001000</v>
          </cell>
          <cell r="B6" t="str">
            <v>Mobile Sources</v>
          </cell>
          <cell r="C6" t="str">
            <v>Aircraft</v>
          </cell>
          <cell r="D6" t="str">
            <v>Military Aircraft</v>
          </cell>
          <cell r="E6" t="str">
            <v>Total</v>
          </cell>
        </row>
        <row r="7">
          <cell r="A7">
            <v>2275020000</v>
          </cell>
          <cell r="B7" t="str">
            <v>Mobile Sources</v>
          </cell>
          <cell r="C7" t="str">
            <v>Aircraft</v>
          </cell>
          <cell r="D7" t="str">
            <v>Commercial Aircraft</v>
          </cell>
          <cell r="E7" t="str">
            <v>Total: All Types</v>
          </cell>
        </row>
        <row r="8">
          <cell r="A8">
            <v>2275050011</v>
          </cell>
          <cell r="B8" t="str">
            <v>Mobile Sources</v>
          </cell>
          <cell r="C8" t="str">
            <v>Aircraft</v>
          </cell>
          <cell r="D8" t="str">
            <v>General Aviation</v>
          </cell>
          <cell r="E8" t="str">
            <v>Piston</v>
          </cell>
        </row>
        <row r="9">
          <cell r="A9">
            <v>2275050012</v>
          </cell>
          <cell r="B9" t="str">
            <v>Mobile Sources</v>
          </cell>
          <cell r="C9" t="str">
            <v>Aircraft</v>
          </cell>
          <cell r="D9" t="str">
            <v>General Aviation</v>
          </cell>
          <cell r="E9" t="str">
            <v>Turbine</v>
          </cell>
        </row>
        <row r="10">
          <cell r="A10">
            <v>2275060011</v>
          </cell>
          <cell r="B10" t="str">
            <v>Mobile Sources</v>
          </cell>
          <cell r="C10" t="str">
            <v>Aircraft</v>
          </cell>
          <cell r="D10" t="str">
            <v>Air Taxi</v>
          </cell>
          <cell r="E10" t="str">
            <v>Piston</v>
          </cell>
        </row>
        <row r="11">
          <cell r="A11">
            <v>2275060012</v>
          </cell>
          <cell r="B11" t="str">
            <v>Mobile Sources</v>
          </cell>
          <cell r="C11" t="str">
            <v>Aircraft</v>
          </cell>
          <cell r="D11" t="str">
            <v>Air Taxi</v>
          </cell>
          <cell r="E11" t="str">
            <v>Turbine</v>
          </cell>
        </row>
        <row r="12">
          <cell r="A12">
            <v>2275070000</v>
          </cell>
          <cell r="B12" t="str">
            <v>Mobile Sources</v>
          </cell>
          <cell r="C12" t="str">
            <v>Aircraft</v>
          </cell>
          <cell r="D12" t="str">
            <v>Aircraft Auxiliary Power Units</v>
          </cell>
          <cell r="E12" t="str">
            <v>Total</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pivotCacheDefinition1.xml><?xml version="1.0" encoding="utf-8"?>
<pivotCacheDefinition xmlns="http://schemas.openxmlformats.org/spreadsheetml/2006/main" xmlns:r="http://schemas.openxmlformats.org/officeDocument/2006/relationships" r:id="rId1" refreshedBy="Author" refreshedDate="40778.600561458334" createdVersion="4" refreshedVersion="4" minRefreshableVersion="3" recordCount="24">
  <cacheSource type="worksheet">
    <worksheetSource ref="A2:I26" sheet="SEMAP Locomotive Controls"/>
  </cacheSource>
  <cacheFields count="9">
    <cacheField name="Index" numFmtId="0">
      <sharedItems count="5">
        <s v="13_2285002006"/>
        <s v="13_2285002007"/>
        <s v="13_2285002008"/>
        <s v="13_2285002009"/>
        <s v="13_2285002010"/>
      </sharedItems>
    </cacheField>
    <cacheField name="FIPS" numFmtId="0">
      <sharedItems count="1">
        <s v="13"/>
      </sharedItems>
    </cacheField>
    <cacheField name="SCC" numFmtId="0">
      <sharedItems containsSemiMixedTypes="0" containsString="0" containsNumber="1" containsInteger="1" minValue="2285002006" maxValue="2285002010" count="5">
        <n v="2285002006"/>
        <n v="2285002007"/>
        <n v="2285002008"/>
        <n v="2285002009"/>
        <n v="2285002010"/>
      </sharedItems>
    </cacheField>
    <cacheField name="SCC1_Desc" numFmtId="0">
      <sharedItems count="1">
        <s v="Mobile Sources"/>
      </sharedItems>
    </cacheField>
    <cacheField name="SCC3_Desc" numFmtId="0">
      <sharedItems count="1">
        <s v="Railroad Equipment"/>
      </sharedItems>
    </cacheField>
    <cacheField name="SCC6_Desc" numFmtId="0">
      <sharedItems count="1">
        <s v="Diesel"/>
      </sharedItems>
    </cacheField>
    <cacheField name="SCC8_Desc" numFmtId="0">
      <sharedItems count="5">
        <s v="Line Haul Locomotives: Class I Operations"/>
        <s v="Line Haul Locomotives: Class II / III Operations"/>
        <s v="Line Haul Locomotives: Passenger Trains (Amtrak)"/>
        <s v="Line Haul Locomotives: Commuter Lines"/>
        <s v="Yard Locomotives"/>
      </sharedItems>
    </cacheField>
    <cacheField name="POLLUTANT" numFmtId="0">
      <sharedItems count="5">
        <s v="NOX"/>
        <s v="PM10-PRI"/>
        <s v="PM25-PRI"/>
        <s v="SO2"/>
        <s v="VOC"/>
      </sharedItems>
    </cacheField>
    <cacheField name="2017_CF" numFmtId="2">
      <sharedItems containsSemiMixedTypes="0" containsString="0" containsNumber="1" minValue="2.0661157024793391" maxValue="95.795795795795797"/>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uthor" refreshedDate="40778.608315162041" createdVersion="4" refreshedVersion="4" minRefreshableVersion="3" recordCount="24">
  <cacheSource type="worksheet">
    <worksheetSource ref="A2:AK26" sheet="SEMAP Locomotive Controls"/>
  </cacheSource>
  <cacheFields count="37">
    <cacheField name="Index" numFmtId="0">
      <sharedItems count="5">
        <s v="13_2285002006"/>
        <s v="13_2285002007"/>
        <s v="13_2285002008"/>
        <s v="13_2285002009"/>
        <s v="13_2285002010"/>
      </sharedItems>
    </cacheField>
    <cacheField name="FIPS" numFmtId="0">
      <sharedItems count="1">
        <s v="13"/>
      </sharedItems>
    </cacheField>
    <cacheField name="SCC" numFmtId="0">
      <sharedItems containsSemiMixedTypes="0" containsString="0" containsNumber="1" containsInteger="1" minValue="2285002006" maxValue="2285002010" count="5">
        <n v="2285002006"/>
        <n v="2285002007"/>
        <n v="2285002008"/>
        <n v="2285002009"/>
        <n v="2285002010"/>
      </sharedItems>
    </cacheField>
    <cacheField name="SCC1_Desc" numFmtId="0">
      <sharedItems count="1">
        <s v="Mobile Sources"/>
      </sharedItems>
    </cacheField>
    <cacheField name="SCC3_Desc" numFmtId="0">
      <sharedItems count="1">
        <s v="Railroad Equipment"/>
      </sharedItems>
    </cacheField>
    <cacheField name="SCC6_Desc" numFmtId="0">
      <sharedItems count="1">
        <s v="Diesel"/>
      </sharedItems>
    </cacheField>
    <cacheField name="SCC8_Desc" numFmtId="0">
      <sharedItems count="5">
        <s v="Line Haul Locomotives: Class I Operations"/>
        <s v="Line Haul Locomotives: Class II / III Operations"/>
        <s v="Line Haul Locomotives: Passenger Trains (Amtrak)"/>
        <s v="Line Haul Locomotives: Commuter Lines"/>
        <s v="Yard Locomotives"/>
      </sharedItems>
    </cacheField>
    <cacheField name="POLLUTANT" numFmtId="0">
      <sharedItems count="5">
        <s v="NOX"/>
        <s v="PM10-PRI"/>
        <s v="PM25-PRI"/>
        <s v="SO2"/>
        <s v="VOC"/>
      </sharedItems>
    </cacheField>
    <cacheField name="2017_CF" numFmtId="2">
      <sharedItems containsSemiMixedTypes="0" containsString="0" containsNumber="1" minValue="2.0661157024793391" maxValue="95.795795795795797"/>
    </cacheField>
    <cacheField name="2017_CE" numFmtId="2">
      <sharedItems containsSemiMixedTypes="0" containsString="0" containsNumber="1" minValue="91.666666666666657" maxValue="97.941888619854723"/>
    </cacheField>
    <cacheField name="2017_RP" numFmtId="0">
      <sharedItems containsSemiMixedTypes="0" containsString="0" containsNumber="1" containsInteger="1" minValue="2" maxValue="98"/>
    </cacheField>
    <cacheField name="2017_RE" numFmtId="0">
      <sharedItems containsSemiMixedTypes="0" containsString="0" containsNumber="1" containsInteger="1" minValue="100" maxValue="100"/>
    </cacheField>
    <cacheField name="2018_CF" numFmtId="2">
      <sharedItems containsSemiMixedTypes="0" containsString="0" containsNumber="1" minValue="2.4793388429752068" maxValue="95.870870870870874"/>
    </cacheField>
    <cacheField name="2018_CE" numFmtId="2">
      <sharedItems containsSemiMixedTypes="0" containsString="0" containsNumber="1" minValue="91.666666666666657" maxValue="97.941888619854723"/>
    </cacheField>
    <cacheField name="2018_RP" numFmtId="0">
      <sharedItems containsSemiMixedTypes="0" containsString="0" containsNumber="1" containsInteger="1" minValue="3" maxValue="98"/>
    </cacheField>
    <cacheField name="2018_RE" numFmtId="0">
      <sharedItems containsSemiMixedTypes="0" containsString="0" containsNumber="1" containsInteger="1" minValue="100" maxValue="100"/>
    </cacheField>
    <cacheField name="2019_CF" numFmtId="2">
      <sharedItems containsSemiMixedTypes="0" containsString="0" containsNumber="1" minValue="3.71900826446281" maxValue="95.870870870870874"/>
    </cacheField>
    <cacheField name="2019_CE" numFmtId="2">
      <sharedItems containsSemiMixedTypes="0" containsString="0" containsNumber="1" minValue="91.666666666666657" maxValue="97.941888619854723"/>
    </cacheField>
    <cacheField name="2019_RP" numFmtId="0">
      <sharedItems containsSemiMixedTypes="0" containsString="0" containsNumber="1" containsInteger="1" minValue="4" maxValue="98"/>
    </cacheField>
    <cacheField name="2019_RE" numFmtId="0">
      <sharedItems containsSemiMixedTypes="0" containsString="0" containsNumber="1" containsInteger="1" minValue="100" maxValue="100"/>
    </cacheField>
    <cacheField name="2020_CF" numFmtId="2">
      <sharedItems containsSemiMixedTypes="0" containsString="0" containsNumber="1" minValue="4.5454545454545459" maxValue="95.870870870870874"/>
    </cacheField>
    <cacheField name="2020_CE" numFmtId="2">
      <sharedItems containsSemiMixedTypes="0" containsString="0" containsNumber="1" minValue="91.666666666666657" maxValue="97.941888619854723"/>
    </cacheField>
    <cacheField name="2020_RP" numFmtId="0">
      <sharedItems containsSemiMixedTypes="0" containsString="0" containsNumber="1" containsInteger="1" minValue="5" maxValue="98"/>
    </cacheField>
    <cacheField name="2020_RE" numFmtId="0">
      <sharedItems containsSemiMixedTypes="0" containsString="0" containsNumber="1" containsInteger="1" minValue="100" maxValue="100"/>
    </cacheField>
    <cacheField name="2021_CF" numFmtId="2">
      <sharedItems containsSemiMixedTypes="0" containsString="0" containsNumber="1" minValue="5.785123966942149" maxValue="95.870870870870874"/>
    </cacheField>
    <cacheField name="2021_CE" numFmtId="2">
      <sharedItems containsSemiMixedTypes="0" containsString="0" containsNumber="1" minValue="91.666666666666657" maxValue="97.941888619854723"/>
    </cacheField>
    <cacheField name="2021_RP" numFmtId="0">
      <sharedItems containsSemiMixedTypes="0" containsString="0" containsNumber="1" containsInteger="1" minValue="6" maxValue="98"/>
    </cacheField>
    <cacheField name="2021_RE" numFmtId="0">
      <sharedItems containsSemiMixedTypes="0" containsString="0" containsNumber="1" containsInteger="1" minValue="100" maxValue="100"/>
    </cacheField>
    <cacheField name="2022_CF" numFmtId="2">
      <sharedItems containsSemiMixedTypes="0" containsString="0" containsNumber="1" minValue="7.0247933884297522" maxValue="95.870870870870874"/>
    </cacheField>
    <cacheField name="2022_CE" numFmtId="2">
      <sharedItems containsSemiMixedTypes="0" containsString="0" containsNumber="1" minValue="91.666666666666657" maxValue="97.941888619854723"/>
    </cacheField>
    <cacheField name="2022_RP" numFmtId="0">
      <sharedItems containsSemiMixedTypes="0" containsString="0" containsNumber="1" containsInteger="1" minValue="8" maxValue="98"/>
    </cacheField>
    <cacheField name="2022_RE" numFmtId="0">
      <sharedItems containsSemiMixedTypes="0" containsString="0" containsNumber="1" containsInteger="1" minValue="100" maxValue="100"/>
    </cacheField>
    <cacheField name="2023_CF" numFmtId="2">
      <sharedItems containsSemiMixedTypes="0" containsString="0" containsNumber="1" minValue="7.8512396694214877" maxValue="95.870870870870874"/>
    </cacheField>
    <cacheField name="2023_CE" numFmtId="2">
      <sharedItems containsSemiMixedTypes="0" containsString="0" containsNumber="1" minValue="91.666666666666657" maxValue="97.941888619854723"/>
    </cacheField>
    <cacheField name="2023_RP" numFmtId="0">
      <sharedItems containsSemiMixedTypes="0" containsString="0" containsNumber="1" containsInteger="1" minValue="9" maxValue="98"/>
    </cacheField>
    <cacheField name="2023_RE" numFmtId="0">
      <sharedItems containsSemiMixedTypes="0" containsString="0" containsNumber="1" containsInteger="1" minValue="100" maxValue="100"/>
    </cacheField>
    <cacheField name="2024_CF" numFmtId="2">
      <sharedItems containsSemiMixedTypes="0" containsString="0" containsNumber="1" minValue="9.0909090909090917" maxValue="95.870870870870874"/>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Author" refreshedDate="40801.374177083337" createdVersion="4" refreshedVersion="4" minRefreshableVersion="3" recordCount="14">
  <cacheSource type="worksheet">
    <worksheetSource ref="A2:U16" sheet="YardLocomotives"/>
  </cacheSource>
  <cacheFields count="21">
    <cacheField name="rrowner1" numFmtId="0">
      <sharedItems/>
    </cacheField>
    <cacheField name=" rrowner2 " numFmtId="0">
      <sharedItems containsBlank="1"/>
    </cacheField>
    <cacheField name=" rrowner3 " numFmtId="0">
      <sharedItems/>
    </cacheField>
    <cacheField name="state" numFmtId="0">
      <sharedItems/>
    </cacheField>
    <cacheField name=" state fips " numFmtId="0">
      <sharedItems containsSemiMixedTypes="0" containsString="0" containsNumber="1" containsInteger="1" minValue="13" maxValue="13"/>
    </cacheField>
    <cacheField name=" cnty fips " numFmtId="0">
      <sharedItems containsSemiMixedTypes="0" containsString="0" containsNumber="1" containsInteger="1" minValue="15" maxValue="121"/>
    </cacheField>
    <cacheField name=" stcnty fips " numFmtId="0">
      <sharedItems containsSemiMixedTypes="0" containsString="0" containsNumber="1" containsInteger="1" minValue="13015" maxValue="13121"/>
    </cacheField>
    <cacheField name=" railyard     " numFmtId="0">
      <sharedItems/>
    </cacheField>
    <cacheField name="xcoord       " numFmtId="164">
      <sharedItems containsSemiMixedTypes="0" containsString="0" containsNumber="1" minValue="-84.809737833165002" maxValue="-84.287341500367404"/>
    </cacheField>
    <cacheField name=" ycoord      " numFmtId="164">
      <sharedItems containsSemiMixedTypes="0" containsString="0" containsNumber="1" minValue="33.689308250198501" maxValue="34.180050916728298"/>
    </cacheField>
    <cacheField name="PM10" numFmtId="2">
      <sharedItems containsSemiMixedTypes="0" containsString="0" containsNumber="1" minValue="0.30208824159569364" maxValue="7.4237093374697212"/>
    </cacheField>
    <cacheField name="HC" numFmtId="2">
      <sharedItems containsSemiMixedTypes="0" containsString="0" containsNumber="1" minValue="0.69459952514327372" maxValue="17.040787342828224"/>
    </cacheField>
    <cacheField name="VOC = 1.053*HC" numFmtId="2">
      <sharedItems containsSemiMixedTypes="0" containsString="0" containsNumber="1" minValue="0.73141329997586724" maxValue="17.943949071998119"/>
    </cacheField>
    <cacheField name="NOx" numFmtId="2">
      <sharedItems containsSemiMixedTypes="0" containsString="0" containsNumber="1" minValue="10.217937736718568" maxValue="236.41221137670556"/>
    </cacheField>
    <cacheField name="CO" numFmtId="2">
      <sharedItems containsSemiMixedTypes="0" containsString="0" containsNumber="1" minValue="1.272878205938095" maxValue="30.875882017203615"/>
    </cacheField>
    <cacheField name="PM2.5 (=0.97*PM10)" numFmtId="2">
      <sharedItems containsSemiMixedTypes="0" containsString="0" containsNumber="1" minValue="0.29302559434782277" maxValue="7.2009980573456298"/>
    </cacheField>
    <cacheField name="SO2" numFmtId="2">
      <sharedItems containsSemiMixedTypes="0" containsString="0" containsNumber="1" minValue="8.6030029517792761E-2" maxValue="2.0868084856322047"/>
    </cacheField>
    <cacheField name="NH3" numFmtId="165">
      <sharedItems containsSemiMixedTypes="0" containsString="0" containsNumber="1" minValue="3.8118607082639091E-3" maxValue="9.2463333055208749E-2"/>
    </cacheField>
    <cacheField name="CO2" numFmtId="2">
      <sharedItems containsSemiMixedTypes="0" containsString="0" containsNumber="1" minValue="4643.2695713939202" maxValue="112630.60581257426"/>
    </cacheField>
    <cacheField name="FIPS" numFmtId="0">
      <sharedItems count="4">
        <s v="13121"/>
        <s v="13015"/>
        <s v="13067"/>
        <s v="13089"/>
      </sharedItems>
    </cacheField>
    <cacheField name="CNTY" numFmtId="0">
      <sharedItems count="4">
        <s v="Fulton"/>
        <s v="Bartow"/>
        <s v="Cobb"/>
        <s v="De Kalb"/>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Author" refreshedDate="40830.43884166667" createdVersion="4" refreshedVersion="4" minRefreshableVersion="3" recordCount="101">
  <cacheSource type="worksheet">
    <worksheetSource ref="A2:AI103" sheet="Aircraft"/>
  </cacheSource>
  <cacheFields count="35">
    <cacheField name="FIPS" numFmtId="0">
      <sharedItems containsBlank="1"/>
    </cacheField>
    <cacheField name="County" numFmtId="0">
      <sharedItems containsBlank="1"/>
    </cacheField>
    <cacheField name="SCC" numFmtId="0">
      <sharedItems containsBlank="1" count="12">
        <s v="2275001000"/>
        <s v="2275050011"/>
        <s v="2275050012"/>
        <s v="2275060012"/>
        <s v="2275060011"/>
        <s v="2265008005"/>
        <s v="2267008005"/>
        <s v="2268008005"/>
        <s v="2270008005"/>
        <s v="2275020000"/>
        <s v="2275070000"/>
        <m/>
      </sharedItems>
    </cacheField>
    <cacheField name="CO" numFmtId="2">
      <sharedItems containsSemiMixedTypes="0" containsString="0" containsNumber="1" minValue="4.7582600000000001E-5" maxValue="24702.664729665019"/>
    </cacheField>
    <cacheField name="NOX" numFmtId="2">
      <sharedItems containsSemiMixedTypes="0" containsString="0" containsNumber="1" minValue="6.6695399999999997E-6" maxValue="10189.256811713303"/>
    </cacheField>
    <cacheField name="PM10-PRI" numFmtId="2">
      <sharedItems containsSemiMixedTypes="0" containsString="0" containsNumber="1" minValue="2.1837199999999999E-7" maxValue="350.88543060121202"/>
    </cacheField>
    <cacheField name="PM25-PRI" numFmtId="2">
      <sharedItems containsSemiMixedTypes="0" containsString="0" containsNumber="1" minValue="2.1028600000000001E-7" maxValue="293.11919697392301"/>
    </cacheField>
    <cacheField name="SO2" numFmtId="2">
      <sharedItems containsSemiMixedTypes="0" containsString="0" containsNumber="1" minValue="1.7720700000000001E-7" maxValue="1142.0668222125419"/>
    </cacheField>
    <cacheField name="VOC" numFmtId="2">
      <sharedItems containsSemiMixedTypes="0" containsString="0" containsNumber="1" minValue="1.7302800000000001E-6" maxValue="2382.4349458723809"/>
    </cacheField>
    <cacheField name="Index1" numFmtId="0">
      <sharedItems containsBlank="1"/>
    </cacheField>
    <cacheField name="Index2" numFmtId="0">
      <sharedItems containsBlank="1"/>
    </cacheField>
    <cacheField name="GF_2017" numFmtId="2">
      <sharedItems containsString="0" containsBlank="1" containsNumber="1" minValue="0.68709486309210133" maxValue="1.2577916550095745"/>
    </cacheField>
    <cacheField name="CO_2017" numFmtId="2">
      <sharedItems containsSemiMixedTypes="0" containsString="0" containsNumber="1" minValue="5.9848997203658577E-5" maxValue="29233.459384730031"/>
    </cacheField>
    <cacheField name="NOX_2017" numFmtId="2">
      <sharedItems containsSemiMixedTypes="0" containsString="0" containsNumber="1" minValue="8.3888917547525572E-6" maxValue="12557.501680777814"/>
    </cacheField>
    <cacheField name="PM10-PRI_2017" numFmtId="2">
      <sharedItems containsSemiMixedTypes="0" containsString="0" containsNumber="1" minValue="2.746664792877508E-7" maxValue="398.99406189188164"/>
    </cacheField>
    <cacheField name="PM25-PRI_2017" numFmtId="2">
      <sharedItems containsSemiMixedTypes="0" containsString="0" containsNumber="1" minValue="2.6449597596534336E-7" maxValue="347.28134349486072"/>
    </cacheField>
    <cacheField name="SO2_2017" numFmtId="2">
      <sharedItems containsSemiMixedTypes="0" containsString="0" containsNumber="1" minValue="2.2288948580928166E-7" maxValue="1400.5463251018189"/>
    </cacheField>
    <cacheField name="VOC_2017" numFmtId="2">
      <sharedItems containsSemiMixedTypes="0" containsString="0" containsNumber="1" minValue="2.1763317448299667E-6" maxValue="2787.8554352711812"/>
    </cacheField>
    <cacheField name="GF_2024" numFmtId="2">
      <sharedItems containsString="0" containsBlank="1" containsNumber="1" minValue="0.74408094018665027" maxValue="1.5105547480111898"/>
    </cacheField>
    <cacheField name="CO_2024" numFmtId="2">
      <sharedItems containsSemiMixedTypes="0" containsString="0" containsNumber="1" minValue="7.1876122352717246E-5" maxValue="34411.443050664791"/>
    </cacheField>
    <cacheField name="NOX_2024" numFmtId="2">
      <sharedItems containsSemiMixedTypes="0" containsString="0" containsNumber="1" minValue="1.0074705314050551E-5" maxValue="14974.142632222971"/>
    </cacheField>
    <cacheField name="PM10-PRI_2024" numFmtId="2">
      <sharedItems containsSemiMixedTypes="0" containsString="0" containsNumber="1" minValue="3.2986286143269955E-7" maxValue="458.06635132113138"/>
    </cacheField>
    <cacheField name="PM25-PRI_2024" numFmtId="2">
      <sharedItems containsSemiMixedTypes="0" containsString="0" containsNumber="1" minValue="3.1764851574028107E-7" maxValue="403.67378883200644"/>
    </cacheField>
    <cacheField name="SO2_2024" numFmtId="2">
      <sharedItems containsSemiMixedTypes="0" containsString="0" containsNumber="1" minValue="2.6768087523081894E-7" maxValue="1668.2984059645592"/>
    </cacheField>
    <cacheField name="VOC_2024" numFmtId="2">
      <sharedItems containsSemiMixedTypes="0" containsString="0" containsNumber="1" minValue="2.6136826693888014E-6" maxValue="3260.2893349431893"/>
    </cacheField>
    <cacheField name="Partial county fraction" numFmtId="0">
      <sharedItems containsString="0" containsBlank="1" containsNumber="1" containsInteger="1" minValue="0" maxValue="1"/>
    </cacheField>
    <cacheField name="SO2_2008" numFmtId="165">
      <sharedItems containsSemiMixedTypes="0" containsString="0" containsNumber="1" minValue="0" maxValue="1142.0656581915418"/>
    </cacheField>
    <cacheField name="NOX_2008" numFmtId="165">
      <sharedItems containsSemiMixedTypes="0" containsString="0" containsNumber="1" minValue="0" maxValue="10189.249245573303"/>
    </cacheField>
    <cacheField name="PM2.5_2008" numFmtId="165">
      <sharedItems containsSemiMixedTypes="0" containsString="0" containsNumber="1" minValue="0" maxValue="293.11561516692296"/>
    </cacheField>
    <cacheField name="SO2_20172" numFmtId="165">
      <sharedItems containsSemiMixedTypes="0" containsString="0" containsNumber="1" minValue="0" maxValue="1400.5452867674985"/>
    </cacheField>
    <cacheField name="NOX_20172" numFmtId="165">
      <sharedItems containsSemiMixedTypes="0" containsString="0" containsNumber="1" minValue="0" maxValue="12557.49493160161"/>
    </cacheField>
    <cacheField name="PM2.5_2017" numFmtId="165">
      <sharedItems containsSemiMixedTypes="0" containsString="0" containsNumber="1" minValue="0" maxValue="347.27814843812479"/>
    </cacheField>
    <cacheField name="SO2_20242" numFmtId="165">
      <sharedItems containsSemiMixedTypes="0" containsString="0" containsNumber="1" minValue="0" maxValue="1668.2973430766622"/>
    </cacheField>
    <cacheField name="NOX_20242" numFmtId="165">
      <sharedItems containsSemiMixedTypes="0" containsString="0" containsNumber="1" minValue="0" maxValue="14974.135723448444"/>
    </cacheField>
    <cacheField name="PM2.5_2024" numFmtId="165">
      <sharedItems containsSemiMixedTypes="0" containsString="0" containsNumber="1" minValue="0" maxValue="403.67051822150279"/>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Author" refreshedDate="40830.443305439818" createdVersion="4" refreshedVersion="4" minRefreshableVersion="3" recordCount="33">
  <cacheSource type="worksheet">
    <worksheetSource ref="A2:AU35" sheet="Railroad"/>
  </cacheSource>
  <cacheFields count="47">
    <cacheField name="state_and_county_fips_code" numFmtId="0">
      <sharedItems containsBlank="1"/>
    </cacheField>
    <cacheField name="county_name" numFmtId="0">
      <sharedItems containsBlank="1"/>
    </cacheField>
    <cacheField name="scc" numFmtId="0">
      <sharedItems containsBlank="1" count="4">
        <s v="2285002006"/>
        <s v="2285002007"/>
        <s v="2285002010"/>
        <m/>
      </sharedItems>
    </cacheField>
    <cacheField name="CO" numFmtId="0">
      <sharedItems containsSemiMixedTypes="0" containsString="0" containsNumber="1" minValue="0.32397880000000001" maxValue="839.74458451159239"/>
    </cacheField>
    <cacheField name="NOX" numFmtId="0">
      <sharedItems containsSemiMixedTypes="0" containsString="0" containsNumber="1" minValue="3.2904019999999998" maxValue="5797.3378531149428"/>
    </cacheField>
    <cacheField name="PM10-PRI" numFmtId="0">
      <sharedItems containsSemiMixedTypes="0" containsString="0" containsNumber="1" minValue="8.0994650000000001E-2" maxValue="197.08592452600951"/>
    </cacheField>
    <cacheField name="PM25-PRI" numFmtId="0">
      <sharedItems containsSemiMixedTypes="0" containsString="0" containsNumber="1" minValue="7.4515079999999997E-2" maxValue="182.80573464010723"/>
    </cacheField>
    <cacheField name="SO2" numFmtId="0">
      <sharedItems containsSemiMixedTypes="0" containsString="0" containsNumber="1" minValue="2.2877100000000001E-2" maxValue="58.919418266928005"/>
    </cacheField>
    <cacheField name="VOC" numFmtId="0">
      <sharedItems containsSemiMixedTypes="0" containsString="0" containsNumber="1" minValue="0.12149169999999999" maxValue="321.70112887891702"/>
    </cacheField>
    <cacheField name="Index1" numFmtId="0">
      <sharedItems containsBlank="1"/>
    </cacheField>
    <cacheField name="Index2" numFmtId="0">
      <sharedItems containsBlank="1"/>
    </cacheField>
    <cacheField name="GF_2017" numFmtId="0">
      <sharedItems containsString="0" containsBlank="1" containsNumber="1" minValue="1.0139987806523103" maxValue="1.0139987806523121"/>
    </cacheField>
    <cacheField name="CF_CO" numFmtId="0">
      <sharedItems containsString="0" containsBlank="1" containsNumber="1" containsInteger="1" minValue="0" maxValue="0"/>
    </cacheField>
    <cacheField name="CF_NOX" numFmtId="0">
      <sharedItems containsString="0" containsBlank="1" containsNumber="1" minValue="2.0661157024793391" maxValue="34.857142857142861"/>
    </cacheField>
    <cacheField name="CF_PM10-PRI" numFmtId="0">
      <sharedItems containsString="0" containsBlank="1" containsNumber="1" minValue="16.92307692307692" maxValue="53.968253968253968"/>
    </cacheField>
    <cacheField name="CF_PM25-PRI" numFmtId="0">
      <sharedItems containsString="0" containsBlank="1" containsNumber="1" minValue="16.923076923076913" maxValue="53.968253968253975"/>
    </cacheField>
    <cacheField name="CF_SO2" numFmtId="0">
      <sharedItems containsString="0" containsBlank="1" containsNumber="1" minValue="95.795795795795797" maxValue="95.795795795795797"/>
    </cacheField>
    <cacheField name="CF_VOC" numFmtId="0">
      <sharedItems containsString="0" containsBlank="1" containsNumber="1" minValue="0" maxValue="50.537634408602159"/>
    </cacheField>
    <cacheField name="CO_2017" numFmtId="2">
      <sharedItems containsSemiMixedTypes="0" containsString="0" containsNumber="1" minValue="0.32851410815719873" maxValue="851.49998475413679"/>
    </cacheField>
    <cacheField name="NOX_2017" numFmtId="2">
      <sharedItems containsSemiMixedTypes="0" containsString="0" containsNumber="1" minValue="2.7265350147682486" maxValue="4039.9231522058649"/>
    </cacheField>
    <cacheField name="PM10-PRI_2017" numFmtId="2">
      <sharedItems containsSemiMixedTypes="0" containsString="0" containsNumber="1" minValue="6.8229811112699615E-2" maxValue="99.951604642664009"/>
    </cacheField>
    <cacheField name="PM25-PRI_2017" numFmtId="2">
      <sharedItems containsSemiMixedTypes="0" containsString="0" containsNumber="1" minValue="6.2771427908481628E-2" maxValue="92.99913265031833"/>
    </cacheField>
    <cacheField name="SO2_2017" numFmtId="2">
      <sharedItems containsSemiMixedTypes="0" containsString="0" containsNumber="1" minValue="9.7526402723139075E-4" maxValue="2.5117689366718272"/>
    </cacheField>
    <cacheField name="VOC_2017" numFmtId="2">
      <sharedItems containsSemiMixedTypes="0" containsString="0" containsNumber="1" minValue="0.11759787605807379" maxValue="184.62992070564576"/>
    </cacheField>
    <cacheField name="GF_2024" numFmtId="0">
      <sharedItems containsString="0" containsBlank="1" containsNumber="1" minValue="1.0742193560351232" maxValue="1.0742193560351265"/>
    </cacheField>
    <cacheField name="CF_CO2" numFmtId="0">
      <sharedItems containsString="0" containsBlank="1" containsNumber="1" containsInteger="1" minValue="0" maxValue="0"/>
    </cacheField>
    <cacheField name="CF_NOX2" numFmtId="0">
      <sharedItems containsString="0" containsBlank="1" containsNumber="1" minValue="9.0909090909090917" maxValue="54.857142857142861"/>
    </cacheField>
    <cacheField name="CF_PM10-PRI2" numFmtId="0">
      <sharedItems containsString="0" containsBlank="1" containsNumber="1" minValue="20" maxValue="73.015873015873012"/>
    </cacheField>
    <cacheField name="CF_PM25-PRI2" numFmtId="0">
      <sharedItems containsString="0" containsBlank="1" containsNumber="1" minValue="20.000000000000004" maxValue="73.015873015873012"/>
    </cacheField>
    <cacheField name="CF_SO22" numFmtId="0">
      <sharedItems containsString="0" containsBlank="1" containsNumber="1" minValue="95.870870870870874" maxValue="95.870870870870874"/>
    </cacheField>
    <cacheField name="CF_VOC2" numFmtId="0">
      <sharedItems containsString="0" containsBlank="1" containsNumber="1" minValue="0" maxValue="69.892473118279568"/>
    </cacheField>
    <cacheField name="CO_2024" numFmtId="2">
      <sharedItems containsSemiMixedTypes="0" containsString="0" containsNumber="1" minValue="0.34802429790503309" maxValue="902.06988680802533"/>
    </cacheField>
    <cacheField name="NOX_2024" numFmtId="2">
      <sharedItems containsSemiMixedTypes="0" containsString="0" containsNumber="1" minValue="2.0016533147777293" maxValue="3073.5400007838784"/>
    </cacheField>
    <cacheField name="PM10-PRI_2024" numFmtId="2">
      <sharedItems containsSemiMixedTypes="0" containsString="0" containsNumber="1" minValue="4.5542868632292559E-2" maxValue="67.171966500548209"/>
    </cacheField>
    <cacheField name="PM25-PRI_2024" numFmtId="2">
      <sharedItems containsSemiMixedTypes="0" containsString="0" containsNumber="1" minValue="4.1899454981295228E-2" maxValue="62.658152490607868"/>
    </cacheField>
    <cacheField name="SO2_2024" numFmtId="2">
      <sharedItems containsSemiMixedTypes="0" containsString="0" containsNumber="1" minValue="1.014734459194681E-3" maxValue="2.6134240804628308"/>
    </cacheField>
    <cacheField name="VOC_2024" numFmtId="2">
      <sharedItems containsSemiMixedTypes="0" containsString="0" containsNumber="1" minValue="7.5832472874723139E-2" maxValue="129.52671209367691"/>
    </cacheField>
    <cacheField name="Partial county fraction" numFmtId="0">
      <sharedItems containsString="0" containsBlank="1" containsNumber="1" minValue="0.1642002073711" maxValue="1"/>
    </cacheField>
    <cacheField name="SO2_2008" numFmtId="2">
      <sharedItems containsSemiMixedTypes="0" containsString="0" containsNumber="1" minValue="8.2288835403902336E-3" maxValue="58.877532210468395"/>
    </cacheField>
    <cacheField name="NOX_2008" numFmtId="2">
      <sharedItems containsSemiMixedTypes="0" containsString="0" containsNumber="1" minValue="0.72630726986520866" maxValue="5793.6408573848084"/>
    </cacheField>
    <cacheField name="PM2.5_2008" numFmtId="2">
      <sharedItems containsSemiMixedTypes="0" containsString="0" containsNumber="1" minValue="2.5287523218022433E-2" maxValue="182.67701795332528"/>
    </cacheField>
    <cacheField name="SO2_20172" numFmtId="2">
      <sharedItems containsSemiMixedTypes="0" containsString="0" containsNumber="1" minValue="3.5080207286846223E-4" maxValue="2.5099833098175655"/>
    </cacheField>
    <cacheField name="NOX_20172" numFmtId="2">
      <sharedItems containsSemiMixedTypes="0" containsString="0" containsNumber="1" minValue="0.47976065260876793" maxValue="4037.4811098943364"/>
    </cacheField>
    <cacheField name="PM2.5_2017" numFmtId="2">
      <sharedItems containsSemiMixedTypes="0" containsString="0" containsNumber="1" minValue="1.1803238310396215E-2" maxValue="92.939052676668354"/>
    </cacheField>
    <cacheField name="SO2_20242" numFmtId="2">
      <sharedItems containsSemiMixedTypes="0" containsString="0" containsNumber="1" minValue="3.6499957114904729E-4" maxValue="2.6115661865492954"/>
    </cacheField>
    <cacheField name="NOX_20242" numFmtId="2">
      <sharedItems containsSemiMixedTypes="0" containsString="0" containsNumber="1" minValue="0.35221058794137372" maxValue="3071.7472044100118"/>
    </cacheField>
    <cacheField name="PM2.5_2024" numFmtId="2">
      <sharedItems containsSemiMixedTypes="0" containsString="0" containsNumber="1" minValue="7.3300618637902196E-3" maxValue="62.62084154999579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4">
  <r>
    <x v="0"/>
    <x v="0"/>
    <x v="0"/>
    <x v="0"/>
    <x v="0"/>
    <x v="0"/>
    <x v="0"/>
    <x v="0"/>
    <n v="34.857142857142861"/>
  </r>
  <r>
    <x v="0"/>
    <x v="0"/>
    <x v="0"/>
    <x v="0"/>
    <x v="0"/>
    <x v="0"/>
    <x v="0"/>
    <x v="1"/>
    <n v="53.968253968253968"/>
  </r>
  <r>
    <x v="0"/>
    <x v="0"/>
    <x v="0"/>
    <x v="0"/>
    <x v="0"/>
    <x v="0"/>
    <x v="0"/>
    <x v="2"/>
    <n v="53.968253968253975"/>
  </r>
  <r>
    <x v="0"/>
    <x v="0"/>
    <x v="0"/>
    <x v="0"/>
    <x v="0"/>
    <x v="0"/>
    <x v="0"/>
    <x v="3"/>
    <n v="95.795795795795797"/>
  </r>
  <r>
    <x v="0"/>
    <x v="0"/>
    <x v="0"/>
    <x v="0"/>
    <x v="0"/>
    <x v="0"/>
    <x v="0"/>
    <x v="4"/>
    <n v="50.537634408602159"/>
  </r>
  <r>
    <x v="1"/>
    <x v="0"/>
    <x v="1"/>
    <x v="0"/>
    <x v="0"/>
    <x v="0"/>
    <x v="1"/>
    <x v="0"/>
    <n v="2.0661157024793391"/>
  </r>
  <r>
    <x v="1"/>
    <x v="0"/>
    <x v="1"/>
    <x v="0"/>
    <x v="0"/>
    <x v="0"/>
    <x v="1"/>
    <x v="1"/>
    <n v="16.92307692307692"/>
  </r>
  <r>
    <x v="1"/>
    <x v="0"/>
    <x v="1"/>
    <x v="0"/>
    <x v="0"/>
    <x v="0"/>
    <x v="1"/>
    <x v="2"/>
    <n v="16.923076923076913"/>
  </r>
  <r>
    <x v="1"/>
    <x v="0"/>
    <x v="1"/>
    <x v="0"/>
    <x v="0"/>
    <x v="0"/>
    <x v="1"/>
    <x v="3"/>
    <n v="95.795795795795797"/>
  </r>
  <r>
    <x v="2"/>
    <x v="0"/>
    <x v="2"/>
    <x v="0"/>
    <x v="0"/>
    <x v="0"/>
    <x v="2"/>
    <x v="0"/>
    <n v="51.091703056768559"/>
  </r>
  <r>
    <x v="2"/>
    <x v="0"/>
    <x v="2"/>
    <x v="0"/>
    <x v="0"/>
    <x v="0"/>
    <x v="2"/>
    <x v="1"/>
    <n v="56.25"/>
  </r>
  <r>
    <x v="2"/>
    <x v="0"/>
    <x v="2"/>
    <x v="0"/>
    <x v="0"/>
    <x v="0"/>
    <x v="2"/>
    <x v="2"/>
    <n v="56.25"/>
  </r>
  <r>
    <x v="2"/>
    <x v="0"/>
    <x v="2"/>
    <x v="0"/>
    <x v="0"/>
    <x v="0"/>
    <x v="2"/>
    <x v="3"/>
    <n v="95.795795795795797"/>
  </r>
  <r>
    <x v="2"/>
    <x v="0"/>
    <x v="2"/>
    <x v="0"/>
    <x v="0"/>
    <x v="0"/>
    <x v="2"/>
    <x v="4"/>
    <n v="51.578947368421055"/>
  </r>
  <r>
    <x v="3"/>
    <x v="0"/>
    <x v="3"/>
    <x v="0"/>
    <x v="0"/>
    <x v="0"/>
    <x v="3"/>
    <x v="0"/>
    <n v="51.091703056768559"/>
  </r>
  <r>
    <x v="3"/>
    <x v="0"/>
    <x v="3"/>
    <x v="0"/>
    <x v="0"/>
    <x v="0"/>
    <x v="3"/>
    <x v="1"/>
    <n v="56.25"/>
  </r>
  <r>
    <x v="3"/>
    <x v="0"/>
    <x v="3"/>
    <x v="0"/>
    <x v="0"/>
    <x v="0"/>
    <x v="3"/>
    <x v="2"/>
    <n v="56.25"/>
  </r>
  <r>
    <x v="3"/>
    <x v="0"/>
    <x v="3"/>
    <x v="0"/>
    <x v="0"/>
    <x v="0"/>
    <x v="3"/>
    <x v="3"/>
    <n v="95.795795795795797"/>
  </r>
  <r>
    <x v="3"/>
    <x v="0"/>
    <x v="3"/>
    <x v="0"/>
    <x v="0"/>
    <x v="0"/>
    <x v="3"/>
    <x v="4"/>
    <n v="51.578947368421055"/>
  </r>
  <r>
    <x v="4"/>
    <x v="0"/>
    <x v="4"/>
    <x v="0"/>
    <x v="0"/>
    <x v="0"/>
    <x v="4"/>
    <x v="0"/>
    <n v="17.269076305220885"/>
  </r>
  <r>
    <x v="4"/>
    <x v="0"/>
    <x v="4"/>
    <x v="0"/>
    <x v="0"/>
    <x v="0"/>
    <x v="4"/>
    <x v="1"/>
    <n v="30.76923076923077"/>
  </r>
  <r>
    <x v="4"/>
    <x v="0"/>
    <x v="4"/>
    <x v="0"/>
    <x v="0"/>
    <x v="0"/>
    <x v="4"/>
    <x v="2"/>
    <n v="30.769230769230766"/>
  </r>
  <r>
    <x v="4"/>
    <x v="0"/>
    <x v="4"/>
    <x v="0"/>
    <x v="0"/>
    <x v="0"/>
    <x v="4"/>
    <x v="3"/>
    <n v="95.795795795795797"/>
  </r>
  <r>
    <x v="4"/>
    <x v="0"/>
    <x v="4"/>
    <x v="0"/>
    <x v="0"/>
    <x v="0"/>
    <x v="4"/>
    <x v="4"/>
    <n v="21.333333333333329"/>
  </r>
</pivotCacheRecords>
</file>

<file path=xl/pivotCache/pivotCacheRecords2.xml><?xml version="1.0" encoding="utf-8"?>
<pivotCacheRecords xmlns="http://schemas.openxmlformats.org/spreadsheetml/2006/main" xmlns:r="http://schemas.openxmlformats.org/officeDocument/2006/relationships" count="24">
  <r>
    <x v="0"/>
    <x v="0"/>
    <x v="0"/>
    <x v="0"/>
    <x v="0"/>
    <x v="0"/>
    <x v="0"/>
    <x v="0"/>
    <n v="34.857142857142861"/>
    <n v="92.307692307692307"/>
    <n v="38"/>
    <n v="100"/>
    <n v="38.285714285714285"/>
    <n v="92.307692307692307"/>
    <n v="41"/>
    <n v="100"/>
    <n v="41.142857142857139"/>
    <n v="92.307692307692307"/>
    <n v="45"/>
    <n v="100"/>
    <n v="43.428571428571431"/>
    <n v="92.307692307692307"/>
    <n v="47"/>
    <n v="100"/>
    <n v="46.285714285714285"/>
    <n v="92.307692307692307"/>
    <n v="50"/>
    <n v="100"/>
    <n v="49.142857142857146"/>
    <n v="92.307692307692307"/>
    <n v="53"/>
    <n v="100"/>
    <n v="52"/>
    <n v="92.307692307692307"/>
    <n v="56"/>
    <n v="100"/>
    <n v="54.857142857142861"/>
  </r>
  <r>
    <x v="0"/>
    <x v="0"/>
    <x v="0"/>
    <x v="0"/>
    <x v="0"/>
    <x v="0"/>
    <x v="0"/>
    <x v="1"/>
    <n v="53.968253968253968"/>
    <n v="95.3125"/>
    <n v="57"/>
    <n v="100"/>
    <n v="57.142857142857139"/>
    <n v="95.3125"/>
    <n v="60"/>
    <n v="100"/>
    <n v="60.317460317460316"/>
    <n v="95.3125"/>
    <n v="63"/>
    <n v="100"/>
    <n v="63.492063492063487"/>
    <n v="95.3125"/>
    <n v="67"/>
    <n v="100"/>
    <n v="65.079365079365076"/>
    <n v="95.3125"/>
    <n v="68"/>
    <n v="100"/>
    <n v="68.253968253968253"/>
    <n v="95.3125"/>
    <n v="72"/>
    <n v="100"/>
    <n v="69.841269841269849"/>
    <n v="95.3125"/>
    <n v="73"/>
    <n v="100"/>
    <n v="73.015873015873012"/>
  </r>
  <r>
    <x v="0"/>
    <x v="0"/>
    <x v="0"/>
    <x v="0"/>
    <x v="0"/>
    <x v="0"/>
    <x v="0"/>
    <x v="2"/>
    <n v="53.968253968253975"/>
    <n v="95.3125"/>
    <n v="57"/>
    <n v="100"/>
    <n v="57.142857142857139"/>
    <n v="95.3125"/>
    <n v="60"/>
    <n v="100"/>
    <n v="60.317460317460316"/>
    <n v="95.3125"/>
    <n v="63"/>
    <n v="100"/>
    <n v="63.492063492063487"/>
    <n v="95.3125"/>
    <n v="67"/>
    <n v="100"/>
    <n v="65.079365079365076"/>
    <n v="95.3125"/>
    <n v="68"/>
    <n v="100"/>
    <n v="68.253968253968239"/>
    <n v="95.3125"/>
    <n v="72"/>
    <n v="100"/>
    <n v="69.841269841269835"/>
    <n v="95.3125"/>
    <n v="73"/>
    <n v="100"/>
    <n v="73.015873015873012"/>
  </r>
  <r>
    <x v="0"/>
    <x v="0"/>
    <x v="0"/>
    <x v="0"/>
    <x v="0"/>
    <x v="0"/>
    <x v="0"/>
    <x v="3"/>
    <n v="95.795795795795797"/>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r>
  <r>
    <x v="0"/>
    <x v="0"/>
    <x v="0"/>
    <x v="0"/>
    <x v="0"/>
    <x v="0"/>
    <x v="0"/>
    <x v="4"/>
    <n v="50.537634408602159"/>
    <n v="91.666666666666657"/>
    <n v="55"/>
    <n v="100"/>
    <n v="54.838709677419359"/>
    <n v="91.666666666666657"/>
    <n v="60"/>
    <n v="100"/>
    <n v="58.064516129032263"/>
    <n v="91.666666666666657"/>
    <n v="63"/>
    <n v="100"/>
    <n v="61.290322580645174"/>
    <n v="91.666666666666657"/>
    <n v="67"/>
    <n v="100"/>
    <n v="63.44086021505376"/>
    <n v="91.666666666666657"/>
    <n v="69"/>
    <n v="100"/>
    <n v="65.591397849462368"/>
    <n v="91.666666666666657"/>
    <n v="72"/>
    <n v="100"/>
    <n v="67.741935483870975"/>
    <n v="91.666666666666657"/>
    <n v="74"/>
    <n v="100"/>
    <n v="69.892473118279568"/>
  </r>
  <r>
    <x v="1"/>
    <x v="0"/>
    <x v="1"/>
    <x v="0"/>
    <x v="0"/>
    <x v="0"/>
    <x v="1"/>
    <x v="0"/>
    <n v="2.0661157024793391"/>
    <n v="92.307692307692307"/>
    <n v="2"/>
    <n v="100"/>
    <n v="2.4793388429752068"/>
    <n v="92.307692307692307"/>
    <n v="3"/>
    <n v="100"/>
    <n v="3.71900826446281"/>
    <n v="92.307692307692307"/>
    <n v="4"/>
    <n v="100"/>
    <n v="4.5454545454545459"/>
    <n v="92.307692307692307"/>
    <n v="5"/>
    <n v="100"/>
    <n v="5.785123966942149"/>
    <n v="92.307692307692307"/>
    <n v="6"/>
    <n v="100"/>
    <n v="7.0247933884297522"/>
    <n v="92.307692307692307"/>
    <n v="8"/>
    <n v="100"/>
    <n v="7.8512396694214877"/>
    <n v="92.307692307692307"/>
    <n v="9"/>
    <n v="100"/>
    <n v="9.0909090909090917"/>
  </r>
  <r>
    <x v="1"/>
    <x v="0"/>
    <x v="1"/>
    <x v="0"/>
    <x v="0"/>
    <x v="0"/>
    <x v="1"/>
    <x v="1"/>
    <n v="16.92307692307692"/>
    <n v="95.3125"/>
    <n v="18"/>
    <n v="100"/>
    <n v="16.92307692307692"/>
    <n v="95.3125"/>
    <n v="18"/>
    <n v="100"/>
    <n v="16.92307692307692"/>
    <n v="95.3125"/>
    <n v="18"/>
    <n v="100"/>
    <n v="18.461538461538467"/>
    <n v="95.3125"/>
    <n v="19"/>
    <n v="100"/>
    <n v="18.461538461538467"/>
    <n v="95.3125"/>
    <n v="19"/>
    <n v="100"/>
    <n v="18.461538461538467"/>
    <n v="95.3125"/>
    <n v="19"/>
    <n v="100"/>
    <n v="20"/>
    <n v="95.3125"/>
    <n v="21"/>
    <n v="100"/>
    <n v="20"/>
  </r>
  <r>
    <x v="1"/>
    <x v="0"/>
    <x v="1"/>
    <x v="0"/>
    <x v="0"/>
    <x v="0"/>
    <x v="1"/>
    <x v="2"/>
    <n v="16.923076923076913"/>
    <n v="95.3125"/>
    <n v="18"/>
    <n v="100"/>
    <n v="16.923076923076913"/>
    <n v="95.3125"/>
    <n v="18"/>
    <n v="100"/>
    <n v="16.923076923076913"/>
    <n v="95.3125"/>
    <n v="18"/>
    <n v="100"/>
    <n v="18.461538461538456"/>
    <n v="95.3125"/>
    <n v="19"/>
    <n v="100"/>
    <n v="18.461538461538456"/>
    <n v="95.3125"/>
    <n v="19"/>
    <n v="100"/>
    <n v="18.461538461538456"/>
    <n v="95.3125"/>
    <n v="19"/>
    <n v="100"/>
    <n v="20.000000000000004"/>
    <n v="95.3125"/>
    <n v="21"/>
    <n v="100"/>
    <n v="20.000000000000004"/>
  </r>
  <r>
    <x v="1"/>
    <x v="0"/>
    <x v="1"/>
    <x v="0"/>
    <x v="0"/>
    <x v="0"/>
    <x v="1"/>
    <x v="3"/>
    <n v="95.795795795795797"/>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r>
  <r>
    <x v="2"/>
    <x v="0"/>
    <x v="2"/>
    <x v="0"/>
    <x v="0"/>
    <x v="0"/>
    <x v="2"/>
    <x v="0"/>
    <n v="51.091703056768559"/>
    <n v="92.307692307692307"/>
    <n v="55"/>
    <n v="100"/>
    <n v="54.148471615720531"/>
    <n v="92.307692307692307"/>
    <n v="59"/>
    <n v="100"/>
    <n v="57.20524017467249"/>
    <n v="92.307692307692307"/>
    <n v="62"/>
    <n v="100"/>
    <n v="59.388646288209614"/>
    <n v="92.307692307692307"/>
    <n v="64"/>
    <n v="100"/>
    <n v="61.572052401746724"/>
    <n v="92.307692307692307"/>
    <n v="67"/>
    <n v="100"/>
    <n v="63.755458515283848"/>
    <n v="92.307692307692307"/>
    <n v="69"/>
    <n v="100"/>
    <n v="65.938864628820966"/>
    <n v="92.307692307692307"/>
    <n v="71"/>
    <n v="100"/>
    <n v="68.122270742358083"/>
  </r>
  <r>
    <x v="2"/>
    <x v="0"/>
    <x v="2"/>
    <x v="0"/>
    <x v="0"/>
    <x v="0"/>
    <x v="2"/>
    <x v="1"/>
    <n v="56.25"/>
    <n v="95.3125"/>
    <n v="59"/>
    <n v="100"/>
    <n v="59.375"/>
    <n v="95.3125"/>
    <n v="62"/>
    <n v="100"/>
    <n v="64.0625"/>
    <n v="95.3125"/>
    <n v="67"/>
    <n v="100"/>
    <n v="67.187500000000014"/>
    <n v="95.3125"/>
    <n v="70"/>
    <n v="100"/>
    <n v="68.75"/>
    <n v="95.3125"/>
    <n v="72"/>
    <n v="100"/>
    <n v="71.875"/>
    <n v="95.3125"/>
    <n v="75"/>
    <n v="100"/>
    <n v="73.4375"/>
    <n v="95.3125"/>
    <n v="77"/>
    <n v="100"/>
    <n v="76.5625"/>
  </r>
  <r>
    <x v="2"/>
    <x v="0"/>
    <x v="2"/>
    <x v="0"/>
    <x v="0"/>
    <x v="0"/>
    <x v="2"/>
    <x v="2"/>
    <n v="56.25"/>
    <n v="95.3125"/>
    <n v="59"/>
    <n v="100"/>
    <n v="59.375"/>
    <n v="95.3125"/>
    <n v="62"/>
    <n v="100"/>
    <n v="64.0625"/>
    <n v="95.3125"/>
    <n v="67"/>
    <n v="100"/>
    <n v="67.1875"/>
    <n v="95.3125"/>
    <n v="70"/>
    <n v="100"/>
    <n v="68.750000000000014"/>
    <n v="95.3125"/>
    <n v="72"/>
    <n v="100"/>
    <n v="71.874999999999986"/>
    <n v="95.3125"/>
    <n v="75"/>
    <n v="100"/>
    <n v="73.4375"/>
    <n v="95.3125"/>
    <n v="77"/>
    <n v="100"/>
    <n v="76.5625"/>
  </r>
  <r>
    <x v="2"/>
    <x v="0"/>
    <x v="2"/>
    <x v="0"/>
    <x v="0"/>
    <x v="0"/>
    <x v="2"/>
    <x v="3"/>
    <n v="95.795795795795797"/>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r>
  <r>
    <x v="2"/>
    <x v="0"/>
    <x v="2"/>
    <x v="0"/>
    <x v="0"/>
    <x v="0"/>
    <x v="2"/>
    <x v="4"/>
    <n v="51.578947368421055"/>
    <n v="91.666666666666657"/>
    <n v="56"/>
    <n v="100"/>
    <n v="56.84210526315789"/>
    <n v="91.666666666666657"/>
    <n v="62"/>
    <n v="100"/>
    <n v="63.157894736842103"/>
    <n v="91.666666666666657"/>
    <n v="69"/>
    <n v="100"/>
    <n v="67.368421052631575"/>
    <n v="91.666666666666657"/>
    <n v="73"/>
    <n v="100"/>
    <n v="69.473684210526315"/>
    <n v="91.666666666666657"/>
    <n v="76"/>
    <n v="100"/>
    <n v="71.578947368421055"/>
    <n v="91.666666666666657"/>
    <n v="78"/>
    <n v="100"/>
    <n v="74.73684210526315"/>
    <n v="91.666666666666657"/>
    <n v="82"/>
    <n v="100"/>
    <n v="76.84210526315789"/>
  </r>
  <r>
    <x v="3"/>
    <x v="0"/>
    <x v="3"/>
    <x v="0"/>
    <x v="0"/>
    <x v="0"/>
    <x v="3"/>
    <x v="0"/>
    <n v="51.091703056768559"/>
    <n v="92.307692307692307"/>
    <n v="55"/>
    <n v="100"/>
    <n v="54.148471615720531"/>
    <n v="92.307692307692307"/>
    <n v="59"/>
    <n v="100"/>
    <n v="57.20524017467249"/>
    <n v="92.307692307692307"/>
    <n v="62"/>
    <n v="100"/>
    <n v="59.388646288209614"/>
    <n v="92.307692307692307"/>
    <n v="64"/>
    <n v="100"/>
    <n v="61.572052401746724"/>
    <n v="92.307692307692307"/>
    <n v="67"/>
    <n v="100"/>
    <n v="63.755458515283848"/>
    <n v="92.307692307692307"/>
    <n v="69"/>
    <n v="100"/>
    <n v="65.938864628820966"/>
    <n v="92.307692307692307"/>
    <n v="71"/>
    <n v="100"/>
    <n v="68.122270742358083"/>
  </r>
  <r>
    <x v="3"/>
    <x v="0"/>
    <x v="3"/>
    <x v="0"/>
    <x v="0"/>
    <x v="0"/>
    <x v="3"/>
    <x v="1"/>
    <n v="56.25"/>
    <n v="95.3125"/>
    <n v="59"/>
    <n v="100"/>
    <n v="59.375"/>
    <n v="95.3125"/>
    <n v="62"/>
    <n v="100"/>
    <n v="64.0625"/>
    <n v="95.3125"/>
    <n v="67"/>
    <n v="100"/>
    <n v="67.187500000000014"/>
    <n v="95.3125"/>
    <n v="70"/>
    <n v="100"/>
    <n v="68.75"/>
    <n v="95.3125"/>
    <n v="72"/>
    <n v="100"/>
    <n v="71.875"/>
    <n v="95.3125"/>
    <n v="75"/>
    <n v="100"/>
    <n v="73.4375"/>
    <n v="95.3125"/>
    <n v="77"/>
    <n v="100"/>
    <n v="76.5625"/>
  </r>
  <r>
    <x v="3"/>
    <x v="0"/>
    <x v="3"/>
    <x v="0"/>
    <x v="0"/>
    <x v="0"/>
    <x v="3"/>
    <x v="2"/>
    <n v="56.25"/>
    <n v="95.3125"/>
    <n v="59"/>
    <n v="100"/>
    <n v="59.375"/>
    <n v="95.3125"/>
    <n v="62"/>
    <n v="100"/>
    <n v="64.0625"/>
    <n v="95.3125"/>
    <n v="67"/>
    <n v="100"/>
    <n v="67.1875"/>
    <n v="95.3125"/>
    <n v="70"/>
    <n v="100"/>
    <n v="68.750000000000014"/>
    <n v="95.3125"/>
    <n v="72"/>
    <n v="100"/>
    <n v="71.874999999999986"/>
    <n v="95.3125"/>
    <n v="75"/>
    <n v="100"/>
    <n v="73.4375"/>
    <n v="95.3125"/>
    <n v="77"/>
    <n v="100"/>
    <n v="76.5625"/>
  </r>
  <r>
    <x v="3"/>
    <x v="0"/>
    <x v="3"/>
    <x v="0"/>
    <x v="0"/>
    <x v="0"/>
    <x v="3"/>
    <x v="3"/>
    <n v="95.795795795795797"/>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r>
  <r>
    <x v="3"/>
    <x v="0"/>
    <x v="3"/>
    <x v="0"/>
    <x v="0"/>
    <x v="0"/>
    <x v="3"/>
    <x v="4"/>
    <n v="51.578947368421055"/>
    <n v="91.666666666666657"/>
    <n v="56"/>
    <n v="100"/>
    <n v="56.84210526315789"/>
    <n v="91.666666666666657"/>
    <n v="62"/>
    <n v="100"/>
    <n v="63.157894736842103"/>
    <n v="91.666666666666657"/>
    <n v="69"/>
    <n v="100"/>
    <n v="67.368421052631575"/>
    <n v="91.666666666666657"/>
    <n v="73"/>
    <n v="100"/>
    <n v="69.473684210526315"/>
    <n v="91.666666666666657"/>
    <n v="76"/>
    <n v="100"/>
    <n v="71.578947368421055"/>
    <n v="91.666666666666657"/>
    <n v="78"/>
    <n v="100"/>
    <n v="74.73684210526315"/>
    <n v="91.666666666666657"/>
    <n v="82"/>
    <n v="100"/>
    <n v="76.84210526315789"/>
  </r>
  <r>
    <x v="4"/>
    <x v="0"/>
    <x v="4"/>
    <x v="0"/>
    <x v="0"/>
    <x v="0"/>
    <x v="4"/>
    <x v="0"/>
    <n v="17.269076305220885"/>
    <n v="94.252873563218401"/>
    <n v="18"/>
    <n v="100"/>
    <n v="18.875502008032129"/>
    <n v="94.252873563218401"/>
    <n v="20"/>
    <n v="100"/>
    <n v="19.678714859437751"/>
    <n v="94.252873563218401"/>
    <n v="21"/>
    <n v="100"/>
    <n v="24.899598393574294"/>
    <n v="94.252873563218401"/>
    <n v="26"/>
    <n v="100"/>
    <n v="25.702811244979916"/>
    <n v="94.252873563218401"/>
    <n v="27"/>
    <n v="100"/>
    <n v="28.915662650602407"/>
    <n v="94.252873563218401"/>
    <n v="31"/>
    <n v="100"/>
    <n v="30.923694779116467"/>
    <n v="94.252873563218401"/>
    <n v="33"/>
    <n v="100"/>
    <n v="34.939759036144579"/>
  </r>
  <r>
    <x v="4"/>
    <x v="0"/>
    <x v="4"/>
    <x v="0"/>
    <x v="0"/>
    <x v="0"/>
    <x v="4"/>
    <x v="1"/>
    <n v="30.76923076923077"/>
    <n v="96.590909090909093"/>
    <n v="32"/>
    <n v="100"/>
    <n v="32.307692307692307"/>
    <n v="96.590909090909093"/>
    <n v="33"/>
    <n v="100"/>
    <n v="32.307692307692307"/>
    <n v="96.590909090909093"/>
    <n v="33"/>
    <n v="100"/>
    <n v="36.923076923076934"/>
    <n v="96.590909090909093"/>
    <n v="38"/>
    <n v="100"/>
    <n v="38.461538461538467"/>
    <n v="96.590909090909093"/>
    <n v="40"/>
    <n v="100"/>
    <n v="40"/>
    <n v="96.590909090909093"/>
    <n v="41"/>
    <n v="100"/>
    <n v="43.076923076923073"/>
    <n v="96.590909090909093"/>
    <n v="45"/>
    <n v="100"/>
    <n v="46.153846153846153"/>
  </r>
  <r>
    <x v="4"/>
    <x v="0"/>
    <x v="4"/>
    <x v="0"/>
    <x v="0"/>
    <x v="0"/>
    <x v="4"/>
    <x v="2"/>
    <n v="30.769230769230766"/>
    <n v="96.590909090909093"/>
    <n v="32"/>
    <n v="100"/>
    <n v="32.307692307692307"/>
    <n v="96.590909090909093"/>
    <n v="33"/>
    <n v="100"/>
    <n v="32.307692307692307"/>
    <n v="96.590909090909093"/>
    <n v="33"/>
    <n v="100"/>
    <n v="36.923076923076934"/>
    <n v="96.590909090909093"/>
    <n v="38"/>
    <n v="100"/>
    <n v="38.46153846153846"/>
    <n v="96.590909090909093"/>
    <n v="40"/>
    <n v="100"/>
    <n v="40"/>
    <n v="96.590909090909093"/>
    <n v="41"/>
    <n v="100"/>
    <n v="43.076923076923073"/>
    <n v="96.590909090909093"/>
    <n v="45"/>
    <n v="100"/>
    <n v="46.153846153846153"/>
  </r>
  <r>
    <x v="4"/>
    <x v="0"/>
    <x v="4"/>
    <x v="0"/>
    <x v="0"/>
    <x v="0"/>
    <x v="4"/>
    <x v="3"/>
    <n v="95.795795795795797"/>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n v="97.941888619854723"/>
    <n v="98"/>
    <n v="100"/>
    <n v="95.870870870870874"/>
  </r>
  <r>
    <x v="4"/>
    <x v="0"/>
    <x v="4"/>
    <x v="0"/>
    <x v="0"/>
    <x v="0"/>
    <x v="4"/>
    <x v="4"/>
    <n v="21.333333333333329"/>
    <n v="92.079207920792086"/>
    <n v="23"/>
    <n v="100"/>
    <n v="23.333333333333332"/>
    <n v="92.079207920792086"/>
    <n v="25"/>
    <n v="100"/>
    <n v="23.999999999999996"/>
    <n v="92.079207920792086"/>
    <n v="26"/>
    <n v="100"/>
    <n v="30"/>
    <n v="92.079207920792086"/>
    <n v="33"/>
    <n v="100"/>
    <n v="30.666666666666664"/>
    <n v="92.079207920792086"/>
    <n v="33"/>
    <n v="100"/>
    <n v="34.666666666666664"/>
    <n v="92.079207920792086"/>
    <n v="38"/>
    <n v="100"/>
    <n v="36.666666666666664"/>
    <n v="92.079207920792086"/>
    <n v="40"/>
    <n v="100"/>
    <n v="40.666666666666664"/>
  </r>
</pivotCacheRecords>
</file>

<file path=xl/pivotCache/pivotCacheRecords3.xml><?xml version="1.0" encoding="utf-8"?>
<pivotCacheRecords xmlns="http://schemas.openxmlformats.org/spreadsheetml/2006/main" xmlns:r="http://schemas.openxmlformats.org/officeDocument/2006/relationships" count="14">
  <r>
    <s v="CSXT"/>
    <m/>
    <s v="          "/>
    <s v="GA"/>
    <n v="13"/>
    <n v="121"/>
    <n v="13121"/>
    <s v="BOLTON"/>
    <n v="-84.442766499805202"/>
    <n v="33.800637750126697"/>
    <n v="3.9829205649577064"/>
    <n v="9.1580351439353755"/>
    <n v="9.6434110065639498"/>
    <n v="134.71969027348578"/>
    <n v="16.782423428127167"/>
    <n v="3.8634329480089749"/>
    <n v="1.1342737868921406"/>
    <n v="5.0257958818596397E-2"/>
    <n v="61219.773953660682"/>
    <x v="0"/>
    <x v="0"/>
  </r>
  <r>
    <s v="CSXT"/>
    <m/>
    <s v="          "/>
    <s v="GA"/>
    <n v="13"/>
    <n v="121"/>
    <n v="13121"/>
    <s v="HOWELLS"/>
    <n v="-84.428003375006099"/>
    <n v="33.796670062573298"/>
    <n v="4.9392193826920137"/>
    <n v="11.356878439472613"/>
    <n v="11.958792996764661"/>
    <n v="167.0658740431424"/>
    <n v="20.811881566016233"/>
    <n v="4.7910428012112529"/>
    <n v="1.4066128063883747"/>
    <n v="6.2324889558520315E-2"/>
    <n v="75918.635379351443"/>
    <x v="0"/>
    <x v="0"/>
  </r>
  <r>
    <s v="CSXT"/>
    <m/>
    <s v="          "/>
    <s v="GA"/>
    <n v="13"/>
    <n v="15"/>
    <n v="13015"/>
    <s v="JUNTA"/>
    <n v="-84.809737833165002"/>
    <n v="34.180050916728298"/>
    <n v="1.519020541155869"/>
    <n v="3.4927243145791689"/>
    <n v="3.6778387032518647"/>
    <n v="51.379879032499481"/>
    <n v="6.4005408849953724"/>
    <n v="1.473449924921193"/>
    <n v="0.43259340814950753"/>
    <n v="1.9167560727594967E-2"/>
    <n v="23348.217129586945"/>
    <x v="1"/>
    <x v="1"/>
  </r>
  <r>
    <s v="CSXT"/>
    <m/>
    <s v="          "/>
    <s v="GA"/>
    <n v="13"/>
    <n v="121"/>
    <n v="13121"/>
    <s v="TILFORD"/>
    <n v="-84.432378900086107"/>
    <n v="33.7890359998378"/>
    <n v="4.3661350222664232"/>
    <n v="10.039170333668846"/>
    <n v="10.571246361353294"/>
    <n v="147.68166934260648"/>
    <n v="18.397134839376001"/>
    <n v="4.2351509715984301"/>
    <n v="1.2434072999999999"/>
    <n v="5.5093499999999997E-2"/>
    <n v="67110"/>
    <x v="0"/>
    <x v="0"/>
  </r>
  <r>
    <s v="CSXT"/>
    <m/>
    <s v="          "/>
    <s v="GA"/>
    <n v="13"/>
    <n v="67"/>
    <n v="13067"/>
    <s v="HOWELLS"/>
    <n v="-84.462804875126906"/>
    <n v="33.828986499967399"/>
    <n v="1.2037488882432741"/>
    <n v="2.7678118213040737"/>
    <n v="2.9145058478331896"/>
    <n v="40.71602100678821"/>
    <n v="5.0721130924313256"/>
    <n v="1.1676364215959758"/>
    <n v="0.34280894827471942"/>
    <n v="1.5189346879154766E-2"/>
    <n v="18502.31096336367"/>
    <x v="2"/>
    <x v="2"/>
  </r>
  <r>
    <s v="CSXT"/>
    <m/>
    <s v="          "/>
    <s v="GA"/>
    <n v="13"/>
    <n v="89"/>
    <n v="13089"/>
    <s v="HULSEY"/>
    <n v="-84.329599250148902"/>
    <n v="33.7613809999607"/>
    <n v="1.6995724947963839"/>
    <n v="3.9078722216938022"/>
    <n v="4.1149894494435735"/>
    <n v="57.486931100453837"/>
    <n v="7.1613141134222564"/>
    <n v="1.6485853199524922"/>
    <n v="0.48401179444332892"/>
    <n v="2.1445831785902772E-2"/>
    <n v="26123.404233746907"/>
    <x v="3"/>
    <x v="3"/>
  </r>
  <r>
    <s v="CSXT"/>
    <m/>
    <s v="          "/>
    <s v="GA"/>
    <n v="13"/>
    <n v="121"/>
    <n v="13121"/>
    <s v="HULSEY"/>
    <n v="-84.357338375104206"/>
    <n v="33.754143500209999"/>
    <n v="0.86392417368759333"/>
    <n v="1.9864438206314874"/>
    <n v="2.0917253431249563"/>
    <n v="29.221671685587729"/>
    <n v="3.6402285850694662"/>
    <n v="0.83800644847696548"/>
    <n v="0.24603215858679706"/>
    <n v="1.0901313454651347E-2"/>
    <n v="13279.010154403913"/>
    <x v="0"/>
    <x v="0"/>
  </r>
  <r>
    <s v="CSXT"/>
    <m/>
    <s v="          "/>
    <s v="GA"/>
    <n v="13"/>
    <n v="15"/>
    <n v="13015"/>
    <s v="NORTH"/>
    <n v="-84.802596333193094"/>
    <n v="34.174091166522302"/>
    <n v="0.46038232195500051"/>
    <n v="1.058569312480184"/>
    <n v="1.1146734860416336"/>
    <n v="15.572131758501309"/>
    <n v="1.9398657191033457"/>
    <n v="0.44657085229635046"/>
    <n v="0.13110971992172787"/>
    <n v="5.8092737227035058E-3"/>
    <n v="7076.3403946133812"/>
    <x v="1"/>
    <x v="1"/>
  </r>
  <r>
    <s v="NS"/>
    <s v="CSXT"/>
    <s v="          "/>
    <s v="GA"/>
    <n v="13"/>
    <n v="121"/>
    <n v="13121"/>
    <s v="HOWELLS"/>
    <n v="-84.422952999956905"/>
    <n v="33.785531000057297"/>
    <n v="0.30208824159569364"/>
    <n v="0.69459952514327372"/>
    <n v="0.73141329997586724"/>
    <n v="10.217937736718568"/>
    <n v="1.272878205938095"/>
    <n v="0.29302559434782277"/>
    <n v="8.6030029517792761E-2"/>
    <n v="3.8118607082639091E-3"/>
    <n v="4643.2695713939202"/>
    <x v="0"/>
    <x v="0"/>
  </r>
  <r>
    <s v="NS"/>
    <s v="CSXT"/>
    <s v="          "/>
    <s v="GA"/>
    <n v="13"/>
    <n v="121"/>
    <n v="13121"/>
    <s v=" INDUSTRY             "/>
    <n v="-84.435703000206203"/>
    <n v="33.689308250198501"/>
    <n v="0.30921052841076835"/>
    <n v="0.71097598856850752"/>
    <n v="0.74865771596263841"/>
    <n v="10.458844442769328"/>
    <n v="1.3028886545919762"/>
    <n v="0.29993421255844527"/>
    <n v="8.8058345951754186E-2"/>
    <n v="3.9017323468287261E-3"/>
    <n v="4752.7432055628306"/>
    <x v="0"/>
    <x v="0"/>
  </r>
  <r>
    <s v="NS"/>
    <m/>
    <s v="          "/>
    <s v="GA"/>
    <n v="13"/>
    <n v="121"/>
    <n v="13121"/>
    <s v="INMANN"/>
    <n v="-84.449314750116301"/>
    <n v="33.795839750097301"/>
    <n v="7.4237093374697212"/>
    <n v="17.040787342828224"/>
    <n v="17.943949071998119"/>
    <n v="236.41221137670556"/>
    <n v="30.875882017203615"/>
    <n v="7.2009980573456298"/>
    <n v="2.0868084856322047"/>
    <n v="9.2463333055208749E-2"/>
    <n v="112630.60581257426"/>
    <x v="0"/>
    <x v="0"/>
  </r>
  <r>
    <s v="NS"/>
    <m/>
    <s v="          "/>
    <s v="GA"/>
    <n v="13"/>
    <n v="89"/>
    <n v="13089"/>
    <s v="DORAVILLE"/>
    <n v="-84.287341500367404"/>
    <n v="33.899095000015897"/>
    <n v="1.1365305639826875"/>
    <n v="2.6088542491420781"/>
    <n v="2.7471235243466081"/>
    <n v="36.193456897915269"/>
    <n v="4.7269339365643592"/>
    <n v="1.1024346470632067"/>
    <n v="0.31947932189756223"/>
    <n v="1.4155646360579791E-2"/>
    <n v="17243.148960558137"/>
    <x v="3"/>
    <x v="3"/>
  </r>
  <r>
    <s v="NS"/>
    <m/>
    <s v="          "/>
    <s v="GA"/>
    <n v="13"/>
    <n v="121"/>
    <n v="13121"/>
    <s v="HOWELLS"/>
    <n v="-84.419311333445194"/>
    <n v="33.785506000104"/>
    <n v="0.7378517817033251"/>
    <n v="1.6937052261826326"/>
    <n v="1.7834716031703122"/>
    <n v="23.497306191702279"/>
    <n v="3.0687926375388295"/>
    <n v="0.71571622825222536"/>
    <n v="0.20741051261607532"/>
    <n v="9.1900466378263563E-3"/>
    <n v="11194.49717052877"/>
    <x v="0"/>
    <x v="0"/>
  </r>
  <r>
    <s v="NS"/>
    <s v="CSXT"/>
    <s v="          "/>
    <s v=" GA      "/>
    <n v="13"/>
    <n v="121"/>
    <n v="13121"/>
    <s v=" INDUSTRY             "/>
    <n v="-84.435703000206203"/>
    <n v="33.689308250198501"/>
    <n v="0.78975912049306229"/>
    <n v="1.8128561629499838"/>
    <n v="1.9089375395863328"/>
    <n v="25.150324675066578"/>
    <n v="3.284679978414327"/>
    <n v="0.76606634687827047"/>
    <n v="0.22200169205601941"/>
    <n v="9.8365597670918483E-3"/>
    <n v="11982.021943959524"/>
    <x v="0"/>
    <x v="0"/>
  </r>
</pivotCacheRecords>
</file>

<file path=xl/pivotCache/pivotCacheRecords4.xml><?xml version="1.0" encoding="utf-8"?>
<pivotCacheRecords xmlns="http://schemas.openxmlformats.org/spreadsheetml/2006/main" xmlns:r="http://schemas.openxmlformats.org/officeDocument/2006/relationships" count="101">
  <r>
    <s v="13013"/>
    <s v="Barrow"/>
    <x v="0"/>
    <n v="35.162500000000001"/>
    <n v="0.19750000000000001"/>
    <n v="0.754162"/>
    <n v="9.8041100000000006E-2"/>
    <n v="1.8749999999999999E-2"/>
    <n v="1.703846"/>
    <s v="13013_2275001000"/>
    <s v="13_2275001000"/>
    <n v="1"/>
    <n v="35.162500000000001"/>
    <n v="0.19750000000000001"/>
    <n v="0.754162"/>
    <n v="9.8041100000000006E-2"/>
    <n v="1.8749999999999999E-2"/>
    <n v="1.703846"/>
    <n v="1"/>
    <n v="35.162500000000001"/>
    <n v="0.19750000000000001"/>
    <n v="0.754162"/>
    <n v="9.8041100000000006E-2"/>
    <n v="1.8749999999999999E-2"/>
    <n v="1.703846"/>
    <n v="1"/>
    <n v="1.8749999999999999E-2"/>
    <n v="0.19750000000000001"/>
    <n v="9.8041100000000006E-2"/>
    <n v="1.8749999999999999E-2"/>
    <n v="0.19750000000000001"/>
    <n v="9.8041100000000006E-2"/>
    <n v="1.8749999999999999E-2"/>
    <n v="0.19750000000000001"/>
    <n v="9.8041100000000006E-2"/>
  </r>
  <r>
    <s v="13013"/>
    <s v="Barrow"/>
    <x v="1"/>
    <n v="45.926962000000003"/>
    <n v="0.24848128"/>
    <n v="0.90485313000000001"/>
    <n v="0.117631137"/>
    <n v="3.8227905E-2"/>
    <n v="0.57522963999999999"/>
    <s v="13013_2275050011"/>
    <s v="13_2275050011"/>
    <n v="0.89202370086279448"/>
    <n v="40.967938612624934"/>
    <n v="0.22165119098072428"/>
    <n v="0.80715043775988327"/>
    <n v="0.1049297621634384"/>
    <n v="3.4100197294331322E-2"/>
    <n v="0.51311847231877294"/>
    <n v="0.91311745820169576"/>
    <n v="41.936710804365873"/>
    <n v="0.22689259480430385"/>
    <n v="0.82623719011144858"/>
    <n v="0.10741104482281545"/>
    <n v="3.4906567445975895E-2"/>
    <n v="0.52525222675907646"/>
    <n v="1"/>
    <n v="3.8227905E-2"/>
    <n v="0.24848128"/>
    <n v="0.117631137"/>
    <n v="3.4100197294331322E-2"/>
    <n v="0.22165119098072428"/>
    <n v="0.1049297621634384"/>
    <n v="3.4906567445975895E-2"/>
    <n v="0.22689259480430385"/>
    <n v="0.10741104482281545"/>
  </r>
  <r>
    <s v="13013"/>
    <s v="Barrow"/>
    <x v="2"/>
    <n v="15.838438999999999"/>
    <n v="0.53540959999999993"/>
    <n v="0.39145419999999997"/>
    <n v="5.088902E-2"/>
    <n v="0.12168161"/>
    <n v="0.90322379999999991"/>
    <s v="13013_2275050012"/>
    <s v="13_2275050012"/>
    <n v="0.89202370086279448"/>
    <n v="14.128262972669617"/>
    <n v="0.47759805286946838"/>
    <n v="0.34918642420228452"/>
    <n v="4.5394211953680763E-2"/>
    <n v="0.10854288007914321"/>
    <n v="0.80569703678335647"/>
    <n v="0.91311745820169576"/>
    <n v="14.462355161562607"/>
    <n v="0.48889185304878657"/>
    <n v="0.35744366410637823"/>
    <n v="4.6467652592775258E-2"/>
    <n v="0.11110960243309004"/>
    <n v="0.8247494204432767"/>
    <n v="1"/>
    <n v="0.12168161"/>
    <n v="0.53540959999999993"/>
    <n v="5.088902E-2"/>
    <n v="0.10854288007914321"/>
    <n v="0.47759805286946838"/>
    <n v="4.5394211953680763E-2"/>
    <n v="0.11110960243309004"/>
    <n v="0.48889185304878657"/>
    <n v="4.6467652592775258E-2"/>
  </r>
  <r>
    <s v="13015"/>
    <s v="Bartow"/>
    <x v="1"/>
    <n v="123.66489299999999"/>
    <n v="0.6690727099999999"/>
    <n v="2.43644785"/>
    <n v="0.31673862999999997"/>
    <n v="0.102934263"/>
    <n v="1.5488930519999999"/>
    <s v="13015_2275050011"/>
    <s v="13_2275050011"/>
    <n v="0.89202370086279448"/>
    <n v="110.31201552066148"/>
    <n v="0.59682871492049916"/>
    <n v="2.1733692281161989"/>
    <n v="0.28253836493881129"/>
    <n v="9.1819802226844216E-2"/>
    <n v="1.3816493124857088"/>
    <n v="0.91311745820169576"/>
    <n v="112.92057276494467"/>
    <n v="0.61094197230732017"/>
    <n v="2.2247630678329866"/>
    <n v="0.28921957273988735"/>
    <n v="9.3991072592424854E-2"/>
    <n v="1.4143212866685069"/>
    <n v="1"/>
    <n v="0.102934263"/>
    <n v="0.6690727099999999"/>
    <n v="0.31673862999999997"/>
    <n v="9.1819802226844216E-2"/>
    <n v="0.59682871492049916"/>
    <n v="0.28253836493881129"/>
    <n v="9.3991072592424854E-2"/>
    <n v="0.61094197230732017"/>
    <n v="0.28921957273988735"/>
  </r>
  <r>
    <s v="13015"/>
    <s v="Bartow"/>
    <x v="3"/>
    <n v="3.4711599999999998"/>
    <n v="0.74531499999999995"/>
    <n v="0.57995099999999999"/>
    <n v="7.5393600000000005E-2"/>
    <n v="0.15619"/>
    <n v="0.96707799999999999"/>
    <s v="13015_2275060012"/>
    <s v="13_2275060012"/>
    <n v="1.069136758715016"/>
    <n v="3.7111447513812146"/>
    <n v="0.79684366332168211"/>
    <n v="0.62004693235353225"/>
    <n v="8.0606069131856431E-2"/>
    <n v="0.16698847034369835"/>
    <n v="1.0339386383446003"/>
    <n v="1.2142350393764754"/>
    <n v="4.2148040992820457"/>
    <n v="0.90498758837287763"/>
    <n v="0.70419682532142625"/>
    <n v="9.1545550864734246E-2"/>
    <n v="0.18965137080021169"/>
    <n v="1.174259993410123"/>
    <n v="1"/>
    <n v="0.15619"/>
    <n v="0.74531499999999995"/>
    <n v="7.5393600000000005E-2"/>
    <n v="0.16698847034369835"/>
    <n v="0.79684366332168211"/>
    <n v="8.0606069131856431E-2"/>
    <n v="0.18965137080021169"/>
    <n v="0.90498758837287763"/>
    <n v="9.1545550864734246E-2"/>
  </r>
  <r>
    <s v="13015"/>
    <s v="Bartow"/>
    <x v="2"/>
    <n v="41.480400000000003"/>
    <n v="1.40222"/>
    <n v="1.02521"/>
    <n v="0.13327700000000001"/>
    <n v="0.31868000000000002"/>
    <n v="2.3655200000000001"/>
    <s v="13015_2275050012"/>
    <s v="13_2275050012"/>
    <n v="0.89202370086279448"/>
    <n v="37.001499921269065"/>
    <n v="1.2508134738238277"/>
    <n v="0.91451161836154549"/>
    <n v="0.11888624277989067"/>
    <n v="0.28427011299095534"/>
    <n v="2.1100999048649576"/>
    <n v="0.91311745820169576"/>
    <n v="37.876477413189626"/>
    <n v="1.2803915622395818"/>
    <n v="0.93613714932296044"/>
    <n v="0.12169755547674742"/>
    <n v="0.29099227157971641"/>
    <n v="2.1599976097252753"/>
    <n v="1"/>
    <n v="0.31868000000000002"/>
    <n v="1.40222"/>
    <n v="0.13327700000000001"/>
    <n v="0.28427011299095534"/>
    <n v="1.2508134738238277"/>
    <n v="0.11888624277989067"/>
    <n v="0.29099227157971641"/>
    <n v="1.2803915622395818"/>
    <n v="0.12169755547674742"/>
  </r>
  <r>
    <s v="13015"/>
    <s v="Bartow"/>
    <x v="0"/>
    <n v="10.5488"/>
    <n v="5.9249999999999997E-2"/>
    <n v="0.22624900000000001"/>
    <n v="2.9412299999999999E-2"/>
    <n v="5.6249999999999998E-3"/>
    <n v="0.511154"/>
    <s v="13015_2275001000"/>
    <s v="13_2275001000"/>
    <n v="1"/>
    <n v="10.5488"/>
    <n v="5.9249999999999997E-2"/>
    <n v="0.22624900000000001"/>
    <n v="2.9412299999999999E-2"/>
    <n v="5.6249999999999998E-3"/>
    <n v="0.511154"/>
    <n v="1"/>
    <n v="10.5488"/>
    <n v="5.9249999999999997E-2"/>
    <n v="0.22624900000000001"/>
    <n v="2.9412299999999999E-2"/>
    <n v="5.6249999999999998E-3"/>
    <n v="0.511154"/>
    <n v="1"/>
    <n v="5.6249999999999998E-3"/>
    <n v="5.9249999999999997E-2"/>
    <n v="2.9412299999999999E-2"/>
    <n v="5.6249999999999998E-3"/>
    <n v="5.9249999999999997E-2"/>
    <n v="2.9412299999999999E-2"/>
    <n v="5.6249999999999998E-3"/>
    <n v="5.9249999999999997E-2"/>
    <n v="2.9412299999999999E-2"/>
  </r>
  <r>
    <s v="13015"/>
    <s v="Bartow"/>
    <x v="4"/>
    <n v="7.2723800000000001"/>
    <n v="4.0847399999999999E-2"/>
    <n v="0.155892"/>
    <n v="2.0265999999999999E-2"/>
    <n v="3.87792E-3"/>
    <n v="4.3866599999999999E-2"/>
    <s v="13015_2275060011"/>
    <s v="13_2275060011"/>
    <n v="1.069136758715016"/>
    <n v="7.7751687813439085"/>
    <n v="4.3671456837935746E-2"/>
    <n v="0.16666986758960128"/>
    <n v="2.1667125552118513E-2"/>
    <n v="4.1460268193561347E-3"/>
    <n v="4.6899394539848122E-2"/>
    <n v="1.2142350393764754"/>
    <n v="8.8303786156606918"/>
    <n v="4.9598344347426639E-2"/>
    <n v="0.18928952875847749"/>
    <n v="2.460768730800365E-2"/>
    <n v="4.7087063438988217E-3"/>
    <n v="5.3264362778312091E-2"/>
    <n v="1"/>
    <n v="3.87792E-3"/>
    <n v="4.0847399999999999E-2"/>
    <n v="2.0265999999999999E-2"/>
    <n v="4.1460268193561347E-3"/>
    <n v="4.3671456837935746E-2"/>
    <n v="2.1667125552118513E-2"/>
    <n v="4.7087063438988217E-3"/>
    <n v="4.9598344347426639E-2"/>
    <n v="2.460768730800365E-2"/>
  </r>
  <r>
    <s v="13045"/>
    <s v="Carroll"/>
    <x v="3"/>
    <n v="0.34711599999999998"/>
    <n v="7.4531500000000001E-2"/>
    <n v="5.7995100000000001E-2"/>
    <n v="7.5393600000000002E-3"/>
    <n v="1.5618999999999999E-2"/>
    <n v="9.6707799999999997E-2"/>
    <s v="13045_2275060012"/>
    <s v="13_2275060012"/>
    <n v="1.069136758715016"/>
    <n v="0.37111447513812146"/>
    <n v="7.9684366332168216E-2"/>
    <n v="6.2004693235353223E-2"/>
    <n v="8.0606069131856431E-3"/>
    <n v="1.6698847034369833E-2"/>
    <n v="0.10339386383446002"/>
    <n v="1.2142350393764754"/>
    <n v="0.42148040992820462"/>
    <n v="9.0498758837287779E-2"/>
    <n v="7.0419682532142633E-2"/>
    <n v="9.1545550864734239E-3"/>
    <n v="1.8965137080021167E-2"/>
    <n v="0.1174259993410123"/>
    <n v="1"/>
    <n v="1.5618999999999999E-2"/>
    <n v="7.4531500000000001E-2"/>
    <n v="7.5393600000000002E-3"/>
    <n v="1.6698847034369833E-2"/>
    <n v="7.9684366332168216E-2"/>
    <n v="8.0606069131856431E-3"/>
    <n v="1.8965137080021167E-2"/>
    <n v="9.0498758837287779E-2"/>
    <n v="9.1545550864734239E-3"/>
  </r>
  <r>
    <s v="13045"/>
    <s v="Carroll"/>
    <x v="0"/>
    <n v="3.5162499999999999"/>
    <n v="1.975E-2"/>
    <n v="7.5416200000000003E-2"/>
    <n v="9.8041099999999996E-3"/>
    <n v="1.8749999999999999E-3"/>
    <n v="0.1703846"/>
    <s v="13045_2275001000"/>
    <s v="13_2275001000"/>
    <n v="1"/>
    <n v="3.5162499999999999"/>
    <n v="1.975E-2"/>
    <n v="7.5416200000000003E-2"/>
    <n v="9.8041099999999996E-3"/>
    <n v="1.8749999999999999E-3"/>
    <n v="0.1703846"/>
    <n v="1"/>
    <n v="3.5162499999999999"/>
    <n v="1.975E-2"/>
    <n v="7.5416200000000003E-2"/>
    <n v="9.8041099999999996E-3"/>
    <n v="1.8749999999999999E-3"/>
    <n v="0.1703846"/>
    <n v="1"/>
    <n v="1.8749999999999999E-3"/>
    <n v="1.975E-2"/>
    <n v="9.8041099999999996E-3"/>
    <n v="1.8749999999999999E-3"/>
    <n v="1.975E-2"/>
    <n v="9.8041099999999996E-3"/>
    <n v="1.8749999999999999E-3"/>
    <n v="1.975E-2"/>
    <n v="9.8041099999999996E-3"/>
  </r>
  <r>
    <s v="13045"/>
    <s v="Carroll"/>
    <x v="1"/>
    <n v="78.257116999999994"/>
    <n v="0.42339810999999999"/>
    <n v="1.5418186"/>
    <n v="0.20043663299999998"/>
    <n v="6.5138246999999996E-2"/>
    <n v="0.98016125200000004"/>
    <s v="13045_2275050011"/>
    <s v="13_2275050011"/>
    <n v="0.89202370086279448"/>
    <n v="69.8072031251927"/>
    <n v="0.37768114902051253"/>
    <n v="1.3753387336310927"/>
    <n v="0.17879422715713769"/>
    <n v="5.8104860156654815E-2"/>
    <n v="0.87432706745135014"/>
    <n v="0.91311745820169576"/>
    <n v="71.457939761232709"/>
    <n v="0.38661220601060198"/>
    <n v="1.4078614810400971"/>
    <n v="0.18302218885546612"/>
    <n v="5.9478870532354233E-2"/>
    <n v="0.89500235105403181"/>
    <n v="1"/>
    <n v="6.5138246999999996E-2"/>
    <n v="0.42339810999999999"/>
    <n v="0.20043663299999998"/>
    <n v="5.8104860156654815E-2"/>
    <n v="0.37768114902051253"/>
    <n v="0.17879422715713769"/>
    <n v="5.9478870532354233E-2"/>
    <n v="0.38661220601060198"/>
    <n v="0.18302218885546612"/>
  </r>
  <r>
    <s v="13045"/>
    <s v="Carroll"/>
    <x v="2"/>
    <n v="22.817639"/>
    <n v="0.77133859999999999"/>
    <n v="0.56394919999999993"/>
    <n v="7.331341999999999E-2"/>
    <n v="0.17530061"/>
    <n v="1.3012337999999999"/>
    <s v="13045_2275050012"/>
    <s v="13_2275050012"/>
    <n v="0.89202370086279448"/>
    <n v="20.353874785731232"/>
    <n v="0.68805231259032662"/>
    <n v="0.5030560524826122"/>
    <n v="6.5397308231308404E-2"/>
    <n v="0.15637229889570539"/>
    <n v="1.1607313899637572"/>
    <n v="0.91311745820169576"/>
    <n v="20.835184525843882"/>
    <n v="0.70432274184485455"/>
    <n v="0.51495186005887972"/>
    <n v="6.6943763722473362E-2"/>
    <n v="0.16007004742440675"/>
    <n v="1.1881792999821337"/>
    <n v="1"/>
    <n v="0.17530061"/>
    <n v="0.77133859999999999"/>
    <n v="7.331341999999999E-2"/>
    <n v="0.15637229889570539"/>
    <n v="0.68805231259032662"/>
    <n v="6.5397308231308404E-2"/>
    <n v="0.16007004742440675"/>
    <n v="0.70432274184485455"/>
    <n v="6.6943763722473362E-2"/>
  </r>
  <r>
    <s v="13045"/>
    <s v="Carroll"/>
    <x v="4"/>
    <n v="0.81225400000000003"/>
    <n v="4.5622500000000003E-3"/>
    <n v="1.7411599999999999E-2"/>
    <n v="2.2635099999999998E-3"/>
    <n v="4.3312500000000002E-4"/>
    <n v="4.8994599999999996E-3"/>
    <s v="13045_2275060011"/>
    <s v="13_2275060011"/>
    <n v="1.069136758715016"/>
    <n v="0.86841060881330667"/>
    <n v="4.8776691774475821E-3"/>
    <n v="1.8615381588042372E-2"/>
    <n v="2.4200017447190258E-3"/>
    <n v="4.6306985861844135E-4"/>
    <n v="5.2381927838538716E-3"/>
    <n v="1.2142350393764754"/>
    <n v="0.98626726767369965"/>
    <n v="5.539643808395325E-3"/>
    <n v="2.1141774811607436E-2"/>
    <n v="2.7484331539790454E-3"/>
    <n v="5.2591555142993596E-4"/>
    <n v="5.9490960060234657E-3"/>
    <n v="1"/>
    <n v="4.3312500000000002E-4"/>
    <n v="4.5622500000000003E-3"/>
    <n v="2.2635099999999998E-3"/>
    <n v="4.6306985861844135E-4"/>
    <n v="4.8776691774475821E-3"/>
    <n v="2.4200017447190258E-3"/>
    <n v="5.2591555142993596E-4"/>
    <n v="5.539643808395325E-3"/>
    <n v="2.7484331539790454E-3"/>
  </r>
  <r>
    <s v="13057"/>
    <s v="Cherokee"/>
    <x v="1"/>
    <n v="40.222096000000001"/>
    <n v="0.21761614000000001"/>
    <n v="0.79245761999999997"/>
    <n v="0.103019421"/>
    <n v="3.3479426999999999E-2"/>
    <n v="0.50377839999999996"/>
    <s v="13057_2275050011"/>
    <s v="13_2275050011"/>
    <n v="0.89202370086279448"/>
    <n v="35.879062930378602"/>
    <n v="0.19411875457027603"/>
    <n v="0.70689097896932207"/>
    <n v="9.1895765181162284E-2"/>
    <n v="2.9864442375305764E-2"/>
    <n v="0.44938227278273718"/>
    <n v="0.91311745820169576"/>
    <n v="36.727498063064594"/>
    <n v="0.19870909662046438"/>
    <n v="0.72360688770696524"/>
    <n v="9.4068831848930404E-2"/>
    <n v="3.0570649284289222E-2"/>
    <n v="0.46000885210491715"/>
    <n v="1"/>
    <n v="3.3479426999999999E-2"/>
    <n v="0.21761614000000001"/>
    <n v="0.103019421"/>
    <n v="2.9864442375305764E-2"/>
    <n v="0.19411875457027603"/>
    <n v="9.1895765181162284E-2"/>
    <n v="3.0570649284289222E-2"/>
    <n v="0.19870909662046438"/>
    <n v="9.4068831848930404E-2"/>
  </r>
  <r>
    <s v="13057"/>
    <s v="Cherokee"/>
    <x v="2"/>
    <n v="13.804316999999999"/>
    <n v="0.4666458"/>
    <n v="0.3411786"/>
    <n v="4.4353259999999999E-2"/>
    <n v="0.10605373"/>
    <n v="0.78722039999999993"/>
    <s v="13057_2275050012"/>
    <s v="13_2275050012"/>
    <n v="0.89202370086279448"/>
    <n v="12.313777938223188"/>
    <n v="0.41625911350807943"/>
    <n v="0.30433939742718702"/>
    <n v="3.9564159130529748E-2"/>
    <n v="9.4602440724903578E-2"/>
    <n v="0.7022192546026893"/>
    <n v="0.91311745820169576"/>
    <n v="12.604962851250457"/>
    <n v="0.4261024267764969"/>
    <n v="0.31153613602481306"/>
    <n v="4.0499736034158941E-2"/>
    <n v="9.6839512370408928E-2"/>
    <n v="0.71882469069252219"/>
    <n v="1"/>
    <n v="0.10605373"/>
    <n v="0.4666458"/>
    <n v="4.4353259999999999E-2"/>
    <n v="9.4602440724903578E-2"/>
    <n v="0.41625911350807943"/>
    <n v="3.9564159130529748E-2"/>
    <n v="9.6839512370408928E-2"/>
    <n v="0.4261024267764969"/>
    <n v="4.0499736034158941E-2"/>
  </r>
  <r>
    <s v="13063"/>
    <s v="Clayton"/>
    <x v="5"/>
    <n v="6451.6110000000008"/>
    <n v="435.87079999999997"/>
    <n v="6.7230100000000004"/>
    <n v="6.3050800000000002"/>
    <n v="11.72654"/>
    <n v="199.81650000000002"/>
    <s v="13063_2265008005"/>
    <s v="13_2265008005"/>
    <n v="1.245293488482746"/>
    <n v="8034.1491685236588"/>
    <n v="542.78706905976526"/>
    <n v="8.3721205760043862"/>
    <n v="7.8516750683627929"/>
    <n v="14.60298390443246"/>
    <n v="248.83018634141266"/>
    <n v="1.4913439212300659"/>
    <n v="9621.5708469910278"/>
    <n v="650.03326802168579"/>
    <n v="10.026320095868945"/>
    <n v="9.4030427308692648"/>
    <n v="17.488304146061218"/>
    <n v="297.9951226364675"/>
    <n v="1"/>
    <n v="11.72654"/>
    <n v="435.87079999999997"/>
    <n v="6.3050800000000002"/>
    <n v="14.60298390443246"/>
    <n v="542.78706905976526"/>
    <n v="7.8516750683627929"/>
    <n v="17.488304146061218"/>
    <n v="650.03326802168579"/>
    <n v="9.4030427308692648"/>
  </r>
  <r>
    <s v="13063"/>
    <s v="Clayton"/>
    <x v="6"/>
    <n v="86.441800000000001"/>
    <n v="9.4064399999999999"/>
    <n v="0.28075"/>
    <n v="0.26965600000000001"/>
    <n v="0.26017299999999999"/>
    <n v="2.9662799999999998"/>
    <s v="13063_2267008005"/>
    <s v="13_2267008005"/>
    <n v="1.245293488482746"/>
    <n v="107.64541067272783"/>
    <n v="11.713778481803642"/>
    <n v="0.34961614689153092"/>
    <n v="0.33580086093030337"/>
    <n v="0.32399174277902149"/>
    <n v="3.6938891690165998"/>
    <n v="1.4913439212300659"/>
    <n v="128.9144529701851"/>
    <n v="14.02823711441534"/>
    <n v="0.41869480588534097"/>
    <n v="0.40214983642321467"/>
    <n v="0.38800742201818988"/>
    <n v="4.4237436466663196"/>
    <n v="1"/>
    <n v="0.26017299999999999"/>
    <n v="9.4064399999999999"/>
    <n v="0.26965600000000001"/>
    <n v="0.32399174277902149"/>
    <n v="11.713778481803642"/>
    <n v="0.33580086093030337"/>
    <n v="0.38800742201818988"/>
    <n v="14.02823711441534"/>
    <n v="0.40214983642321467"/>
  </r>
  <r>
    <s v="13063"/>
    <s v="Clayton"/>
    <x v="7"/>
    <n v="68.357799999999997"/>
    <n v="7.4385599999999998"/>
    <n v="0.22201599999999999"/>
    <n v="0.21324299999999999"/>
    <n v="0.20574400000000001"/>
    <n v="2.34572"/>
    <s v="13063_2268008005"/>
    <s v="13_2268008005"/>
    <n v="1.245293488482746"/>
    <n v="85.125523227005857"/>
    <n v="9.2631903316882145"/>
    <n v="0.27647507913898534"/>
    <n v="0.26555011936452622"/>
    <n v="0.25621166349439412"/>
    <n v="2.9211098418037471"/>
    <n v="1.4913439212300659"/>
    <n v="101.94498949866059"/>
    <n v="11.093451238705118"/>
    <n v="0.3311022120158143"/>
    <n v="0.31801865179486294"/>
    <n v="0.30683506372955871"/>
    <n v="3.4982752629077902"/>
    <n v="1"/>
    <n v="0.20574400000000001"/>
    <n v="7.4385599999999998"/>
    <n v="0.21324299999999999"/>
    <n v="0.25621166349439412"/>
    <n v="9.2631903316882145"/>
    <n v="0.26555011936452622"/>
    <n v="0.30683506372955871"/>
    <n v="11.093451238705118"/>
    <n v="0.31801865179486294"/>
  </r>
  <r>
    <s v="13063"/>
    <s v="Clayton"/>
    <x v="8"/>
    <n v="4232.1570000000002"/>
    <n v="595.80600000000004"/>
    <n v="21.0838"/>
    <n v="20.3278"/>
    <n v="17.7178"/>
    <n v="159.08199999999999"/>
    <s v="13063_2270008005"/>
    <s v="13_2270008005"/>
    <n v="1.245293488482746"/>
    <n v="5270.2775543366733"/>
    <n v="741.95333219895099"/>
    <n v="26.25551885247252"/>
    <n v="25.314076975179564"/>
    <n v="22.063860970239599"/>
    <n v="198.10377873481218"/>
    <n v="1.4913439212300659"/>
    <n v="6311.6016156412725"/>
    <n v="888.55165633240074"/>
    <n v="31.443196966430463"/>
    <n v="30.315740961980534"/>
    <n v="26.423333327570063"/>
    <n v="237.24597367712133"/>
    <n v="1"/>
    <n v="17.7178"/>
    <n v="595.80600000000004"/>
    <n v="20.3278"/>
    <n v="22.063860970239599"/>
    <n v="741.95333219895099"/>
    <n v="25.314076975179564"/>
    <n v="26.423333327570063"/>
    <n v="888.55165633240074"/>
    <n v="30.315740961980534"/>
  </r>
  <r>
    <s v="13063"/>
    <s v="Clayton"/>
    <x v="0"/>
    <n v="14.136053499999999"/>
    <n v="0.27268979999999998"/>
    <n v="0.29846899999999998"/>
    <n v="0.16147099999999998"/>
    <n v="9.4913179E-2"/>
    <n v="7.8706312700000005"/>
    <s v="13063_2275001000"/>
    <s v="13_2275001000"/>
    <n v="1"/>
    <n v="14.136053499999999"/>
    <n v="0.27268979999999998"/>
    <n v="0.29846899999999998"/>
    <n v="0.16147099999999998"/>
    <n v="9.4913179E-2"/>
    <n v="7.8706312700000005"/>
    <n v="1"/>
    <n v="14.136053499999999"/>
    <n v="0.27268979999999998"/>
    <n v="0.29846899999999998"/>
    <n v="0.16147099999999998"/>
    <n v="9.4913179E-2"/>
    <n v="7.8706312700000005"/>
    <n v="1"/>
    <n v="9.4913179E-2"/>
    <n v="0.27268979999999998"/>
    <n v="0.16147099999999998"/>
    <n v="9.4913179E-2"/>
    <n v="0.27268979999999998"/>
    <n v="0.16147099999999998"/>
    <n v="9.4913179E-2"/>
    <n v="0.27268979999999998"/>
    <n v="0.16147099999999998"/>
  </r>
  <r>
    <s v="13063"/>
    <s v="Clayton"/>
    <x v="9"/>
    <n v="7980.9643884399993"/>
    <n v="8132.1207444099973"/>
    <n v="133.50980556100004"/>
    <n v="133.46985556100003"/>
    <n v="946.97514667000019"/>
    <n v="1115.7652278099999"/>
    <s v="13063_2275020000"/>
    <s v="13_2275020000"/>
    <n v="1.245293488482746"/>
    <n v="9938.6429847370127"/>
    <n v="10126.877010569231"/>
    <n v="166.25889151371086"/>
    <n v="166.20914203884595"/>
    <n v="1179.2619839031445"/>
    <n v="1389.4551728672607"/>
    <n v="1.4913439212300659"/>
    <n v="11902.362726253623"/>
    <n v="12127.788838884768"/>
    <n v="199.10903694800544"/>
    <n v="199.0494577583523"/>
    <n v="1412.2656285422549"/>
    <n v="1663.9896900143231"/>
    <n v="1"/>
    <n v="946.97514667000019"/>
    <n v="8132.1207444099973"/>
    <n v="133.46985556100003"/>
    <n v="1179.2619839031445"/>
    <n v="10126.877010569231"/>
    <n v="166.20914203884595"/>
    <n v="1412.2656285422549"/>
    <n v="12127.788838884768"/>
    <n v="199.0494577583523"/>
  </r>
  <r>
    <s v="13063"/>
    <s v="Clayton"/>
    <x v="1"/>
    <n v="88.182642000000001"/>
    <n v="0.1680712"/>
    <n v="0.46273375999999999"/>
    <n v="6.0155394000000001E-2"/>
    <n v="8.1549392999999998E-2"/>
    <n v="1.8411665199999998"/>
    <s v="13063_2275050011"/>
    <s v="13_2275050011"/>
    <n v="0.89202370086279448"/>
    <n v="78.661006668698903"/>
    <n v="0.1499234938324509"/>
    <n v="0.41276948110935613"/>
    <n v="5.3660037182739539E-2"/>
    <n v="7.2743991346974471E-2"/>
    <n v="1.6423641730750722"/>
    <n v="0.91311745820169576"/>
    <n v="80.521109920550103"/>
    <n v="0.15346874694090884"/>
    <n v="0.42253027475531352"/>
    <n v="5.4928940466401538E-2"/>
    <n v="7.4464174454051166E-2"/>
    <n v="1.6812012928684614"/>
    <n v="1"/>
    <n v="8.1549392999999998E-2"/>
    <n v="0.1680712"/>
    <n v="6.0155394000000001E-2"/>
    <n v="7.2743991346974471E-2"/>
    <n v="0.1499234938324509"/>
    <n v="5.3660037182739539E-2"/>
    <n v="7.4464174454051166E-2"/>
    <n v="0.15346874694090884"/>
    <n v="5.4928940466401538E-2"/>
  </r>
  <r>
    <s v="13063"/>
    <s v="Clayton"/>
    <x v="2"/>
    <n v="91.426968000000002"/>
    <n v="7.1345071999999998"/>
    <n v="0.78154039999999991"/>
    <n v="0.61838024000000003"/>
    <n v="1.9702959199999999"/>
    <n v="44.638721600000004"/>
    <s v="13063_2275050012"/>
    <s v="13_2275050012"/>
    <n v="0.89202370086279448"/>
    <n v="81.555022354024288"/>
    <n v="6.3641495163762531"/>
    <n v="0.69715255998178871"/>
    <n v="0.55160983022522303"/>
    <n v="1.7575506583532643"/>
    <n v="39.818797643415969"/>
    <n v="0.91311745820169576"/>
    <n v="83.483560631247784"/>
    <n v="6.5146430799856976"/>
    <n v="0.71363818352993647"/>
    <n v="0.56465379295095464"/>
    <n v="1.7991116023755716"/>
    <n v="40.760396004765134"/>
    <n v="1"/>
    <n v="1.9702959199999999"/>
    <n v="7.1345071999999998"/>
    <n v="0.61838024000000003"/>
    <n v="1.7575506583532643"/>
    <n v="6.3641495163762531"/>
    <n v="0.55160983022522303"/>
    <n v="1.7991116023755716"/>
    <n v="6.5146430799856976"/>
    <n v="0.56465379295095464"/>
  </r>
  <r>
    <s v="13063"/>
    <s v="Clayton"/>
    <x v="4"/>
    <n v="30.3978"/>
    <n v="0.170738"/>
    <n v="0.651613"/>
    <n v="8.4709599999999996E-2"/>
    <n v="1.6209299999999999E-2"/>
    <n v="0.18335760000000001"/>
    <s v="13063_2275060011"/>
    <s v="13_2275060011"/>
    <n v="1.069136758715016"/>
    <n v="32.499405364067314"/>
    <n v="0.18254227190948441"/>
    <n v="0.69666341075656768"/>
    <n v="9.0566147176045511E-2"/>
    <n v="1.7329958463039308E-2"/>
    <n v="0.19603435014976442"/>
    <n v="1.2142350393764754"/>
    <n v="36.910073879958226"/>
    <n v="0.20731606215306064"/>
    <n v="0.79121133671322319"/>
    <n v="0.10285736449156548"/>
    <n v="1.9681900023765103E-2"/>
    <n v="0.22263922265597602"/>
    <n v="1"/>
    <n v="1.6209299999999999E-2"/>
    <n v="0.170738"/>
    <n v="8.4709599999999996E-2"/>
    <n v="1.7329958463039308E-2"/>
    <n v="0.18254227190948441"/>
    <n v="9.0566147176045511E-2"/>
    <n v="1.9681900023765103E-2"/>
    <n v="0.20731606215306064"/>
    <n v="0.10285736449156548"/>
  </r>
  <r>
    <s v="13063"/>
    <s v="Clayton"/>
    <x v="3"/>
    <n v="2056.3681622820459"/>
    <n v="453.03870007300003"/>
    <n v="11.12856895"/>
    <n v="9.2403119500000006"/>
    <n v="92.884017952999997"/>
    <n v="646.52901218380009"/>
    <s v="13063_2275060012"/>
    <s v="13_2275060012"/>
    <n v="1.069136758715016"/>
    <n v="2198.5387917469807"/>
    <n v="484.36032736851155"/>
    <n v="11.897962136339569"/>
    <n v="9.8791571677386294"/>
    <n v="99.305717890697778"/>
    <n v="691.2279325014091"/>
    <n v="1.2142350393764754"/>
    <n v="2496.9142765010702"/>
    <n v="550.0954638222064"/>
    <n v="13.512698357207071"/>
    <n v="11.219910544459166"/>
    <n v="112.78302919660619"/>
    <n v="785.03818056703028"/>
    <n v="1"/>
    <n v="92.884017952999997"/>
    <n v="453.03870007300003"/>
    <n v="9.2403119500000006"/>
    <n v="99.305717890697778"/>
    <n v="484.36032736851155"/>
    <n v="9.8791571677386294"/>
    <n v="112.78302919660619"/>
    <n v="550.0954638222064"/>
    <n v="11.219910544459166"/>
  </r>
  <r>
    <s v="13063"/>
    <s v="Clayton"/>
    <x v="10"/>
    <n v="639.01408889579989"/>
    <n v="360.91322030199996"/>
    <n v="61.281470727599995"/>
    <n v="61.281470727600002"/>
    <n v="54.866538762499999"/>
    <n v="43.01400439051001"/>
    <s v="13063_2275070000"/>
    <s v="13_2275070000"/>
    <n v="1.245293488482746"/>
    <n v="795.76008395067424"/>
    <n v="449.44288314941934"/>
    <n v="76.313416461726277"/>
    <n v="76.313416461726291"/>
    <n v="68.324943456527436"/>
    <n v="53.565059581070365"/>
    <n v="1.4913439212300659"/>
    <n v="952.98977705512004"/>
    <n v="538.24573718895522"/>
    <n v="91.391748853644472"/>
    <n v="91.391748853644486"/>
    <n v="81.824879062388149"/>
    <n v="64.148673975550466"/>
    <n v="1"/>
    <n v="54.866538762499999"/>
    <n v="360.91322030199996"/>
    <n v="61.281470727600002"/>
    <n v="68.324943456527436"/>
    <n v="449.44288314941934"/>
    <n v="76.313416461726291"/>
    <n v="81.824879062388149"/>
    <n v="538.24573718895522"/>
    <n v="91.391748853644486"/>
  </r>
  <r>
    <s v="13067"/>
    <s v="Cobb"/>
    <x v="1"/>
    <n v="201.490635"/>
    <n v="1.0901381799999998"/>
    <n v="3.9697699300000004"/>
    <n v="0.51606929199999996"/>
    <n v="0.16771302999999999"/>
    <n v="2.5236549720000001"/>
    <s v="13067_2275050011"/>
    <s v="13_2275050011"/>
    <n v="0.89202370086279448"/>
    <n v="179.73442192189449"/>
    <n v="0.97242909377543107"/>
    <n v="3.5411288645324368"/>
    <n v="0.46034603975148208"/>
    <n v="0.14960399770351288"/>
    <n v="2.2511600478242322"/>
    <n v="0.91311745820169576"/>
    <n v="183.98461648264563"/>
    <n v="0.99542420401022258"/>
    <n v="3.6248662281271242"/>
    <n v="0.47123188016698869"/>
    <n v="0.15314169566090474"/>
    <n v="2.3043934134107116"/>
    <n v="1"/>
    <n v="0.16771302999999999"/>
    <n v="1.0901381799999998"/>
    <n v="0.51606929199999996"/>
    <n v="0.14960399770351288"/>
    <n v="0.97242909377543107"/>
    <n v="0.46034603975148208"/>
    <n v="0.15314169566090474"/>
    <n v="0.99542420401022258"/>
    <n v="0.47123188016698869"/>
  </r>
  <r>
    <s v="13067"/>
    <s v="Cobb"/>
    <x v="10"/>
    <n v="3.5908396200000001"/>
    <n v="4.8955968639999998"/>
    <n v="0.52838342309999997"/>
    <n v="0.52838342309999997"/>
    <n v="3.0520446700000002E-2"/>
    <n v="0.48315850899999996"/>
    <s v="13067_2275070000"/>
    <s v="13_2275070000"/>
    <n v="1.245293488482746"/>
    <n v="4.4716491969718586"/>
    <n v="6.096454896975751"/>
    <n v="0.65799243620865377"/>
    <n v="0.65799243620865377"/>
    <n v="3.8006913541094714E-2"/>
    <n v="0.60167414516273221"/>
    <n v="1.4913439212300659"/>
    <n v="5.3551768393990802"/>
    <n v="7.3010186239193731"/>
    <n v="0.78800140611891889"/>
    <n v="0.78800140611891889"/>
    <n v="4.5516482659271225E-2"/>
    <n v="0.72055550538773205"/>
    <n v="1"/>
    <n v="3.0520446700000002E-2"/>
    <n v="4.8955968639999998"/>
    <n v="0.52838342309999997"/>
    <n v="3.8006913541094714E-2"/>
    <n v="6.096454896975751"/>
    <n v="0.65799243620865377"/>
    <n v="4.5516482659271225E-2"/>
    <n v="7.3010186239193731"/>
    <n v="0.78800140611891889"/>
  </r>
  <r>
    <s v="13067"/>
    <s v="Cobb"/>
    <x v="3"/>
    <n v="3.1740300000000001"/>
    <n v="0.68151600000000001"/>
    <n v="0.53030699999999997"/>
    <n v="6.8939899999999998E-2"/>
    <n v="0.14282"/>
    <n v="0.884297"/>
    <s v="13067_2275060012"/>
    <s v="13_2275060012"/>
    <n v="1.069136758715016"/>
    <n v="3.3934721462642226"/>
    <n v="0.72863380725242288"/>
    <n v="0.56697070710388398"/>
    <n v="7.3706181232137333E-2"/>
    <n v="0.1526941118796786"/>
    <n v="0.94543442832141256"/>
    <n v="1.2142350393764754"/>
    <n v="3.8540184420321144"/>
    <n v="0.82752060709569797"/>
    <n v="0.64391734102662046"/>
    <n v="8.370924219111027E-2"/>
    <n v="0.17341704832374821"/>
    <n v="1.073744402615499"/>
    <n v="1"/>
    <n v="0.14282"/>
    <n v="0.68151600000000001"/>
    <n v="6.8939899999999998E-2"/>
    <n v="0.1526941118796786"/>
    <n v="0.72863380725242288"/>
    <n v="7.3706181232137333E-2"/>
    <n v="0.17341704832374821"/>
    <n v="0.82752060709569797"/>
    <n v="8.370924219111027E-2"/>
  </r>
  <r>
    <s v="13067"/>
    <s v="Cobb"/>
    <x v="4"/>
    <n v="7.4272499999999999"/>
    <n v="4.1717200000000003E-2"/>
    <n v="0.15921199999999999"/>
    <n v="2.0697500000000001E-2"/>
    <n v="3.9604999999999996E-3"/>
    <n v="4.4800800000000002E-2"/>
    <s v="13067_2275060011"/>
    <s v="13_2275060011"/>
    <n v="1.069136758715016"/>
    <n v="7.9407459911661027"/>
    <n v="4.4601391990666067E-2"/>
    <n v="0.17021940162853513"/>
    <n v="2.2128458063504046E-2"/>
    <n v="4.2343161328908209E-3"/>
    <n v="4.789818209983969E-2"/>
    <n v="1.2142350393764754"/>
    <n v="9.0184271962089273"/>
    <n v="5.0654485984676305E-2"/>
    <n v="0.19332078908920738"/>
    <n v="2.5131629727494598E-2"/>
    <n v="4.8089778734505305E-3"/>
    <n v="5.4398701152097599E-2"/>
    <n v="1"/>
    <n v="3.9604999999999996E-3"/>
    <n v="4.1717200000000003E-2"/>
    <n v="2.0697500000000001E-2"/>
    <n v="4.2343161328908209E-3"/>
    <n v="4.4601391990666067E-2"/>
    <n v="2.2128458063504046E-2"/>
    <n v="4.8089778734505305E-3"/>
    <n v="5.0654485984676305E-2"/>
    <n v="2.5131629727494598E-2"/>
  </r>
  <r>
    <s v="13067"/>
    <s v="Cobb"/>
    <x v="2"/>
    <n v="62.941933999999996"/>
    <n v="2.1277176"/>
    <n v="1.5556391999999999"/>
    <n v="0.20223331999999999"/>
    <n v="0.48356265999999998"/>
    <n v="3.5894128000000003"/>
    <s v="13067_2275050012"/>
    <s v="13_2275050012"/>
    <n v="0.89202370086279448"/>
    <n v="56.145696906141751"/>
    <n v="1.897974527942903"/>
    <n v="1.3876670363912369"/>
    <n v="0.18039691454416978"/>
    <n v="0.43134935357225718"/>
    <n v="3.2018412897802859"/>
    <n v="0.91311745820169576"/>
    <n v="57.473378788378888"/>
    <n v="1.9428560866830125"/>
    <n v="1.4204813121829194"/>
    <n v="0.18466277512209017"/>
    <n v="0.44154950698045081"/>
    <n v="3.277555492372632"/>
    <n v="1"/>
    <n v="0.48356265999999998"/>
    <n v="2.1277176"/>
    <n v="0.20223331999999999"/>
    <n v="0.43134935357225718"/>
    <n v="1.897974527942903"/>
    <n v="0.18039691454416978"/>
    <n v="0.44154950698045081"/>
    <n v="1.9428560866830125"/>
    <n v="0.18466277512209017"/>
  </r>
  <r>
    <s v="13067"/>
    <s v="Cobb"/>
    <x v="7"/>
    <n v="1.82769E-4"/>
    <n v="1.9137800000000002E-5"/>
    <n v="5.0978899999999999E-7"/>
    <n v="4.8875200000000003E-7"/>
    <n v="5.3267500000000005E-7"/>
    <n v="6.1739700000000001E-6"/>
    <s v="13067_2268008005"/>
    <s v="13_2268008005"/>
    <n v="1.245293488482746"/>
    <n v="2.2760104559650299E-4"/>
    <n v="2.38321777238851E-5"/>
    <n v="6.3483692220013064E-7"/>
    <n v="6.0863968308291917E-7"/>
    <n v="6.6333670897754678E-7"/>
    <n v="7.688404639087819E-6"/>
    <n v="1.4913439212300659"/>
    <n v="2.7257143713929789E-4"/>
    <n v="2.8541041695716758E-5"/>
    <n v="7.6027072625995405E-7"/>
    <n v="7.2889732418903716E-7"/>
    <n v="7.9440162324122538E-7"/>
    <n v="9.2075126293567901E-6"/>
    <n v="1"/>
    <n v="5.3267500000000005E-7"/>
    <n v="1.9137800000000002E-5"/>
    <n v="4.8875200000000003E-7"/>
    <n v="6.6333670897754678E-7"/>
    <n v="2.38321777238851E-5"/>
    <n v="6.0863968308291917E-7"/>
    <n v="7.9440162324122538E-7"/>
    <n v="2.8541041695716758E-5"/>
    <n v="7.2889732418903716E-7"/>
  </r>
  <r>
    <s v="13067"/>
    <s v="Cobb"/>
    <x v="8"/>
    <n v="1.11866E-2"/>
    <n v="1.17135E-3"/>
    <n v="3.1202299999999998E-5"/>
    <n v="2.99147E-5"/>
    <n v="3.26031E-5"/>
    <n v="3.7788600000000002E-4"/>
    <s v="13067_2270008005"/>
    <s v="13_2270008005"/>
    <n v="1.245293488482746"/>
    <n v="1.3930600138261086E-2"/>
    <n v="1.4586745277342646E-3"/>
    <n v="3.8856021015685186E-5"/>
    <n v="3.7252581119914804E-5"/>
    <n v="4.0600428134351814E-5"/>
    <n v="4.7057897518879097E-4"/>
    <n v="1.4913439212300659"/>
    <n v="1.6683067909232255E-2"/>
    <n v="1.7468857021328377E-3"/>
    <n v="4.6533360433396884E-5"/>
    <n v="4.4613106000421055E-5"/>
    <n v="4.8622434998255959E-5"/>
    <n v="5.635579890179447E-4"/>
    <n v="1"/>
    <n v="3.26031E-5"/>
    <n v="1.17135E-3"/>
    <n v="2.99147E-5"/>
    <n v="4.0600428134351814E-5"/>
    <n v="1.4586745277342646E-3"/>
    <n v="3.7252581119914804E-5"/>
    <n v="4.8622434998255959E-5"/>
    <n v="1.7468857021328377E-3"/>
    <n v="4.4613106000421055E-5"/>
  </r>
  <r>
    <s v="13067"/>
    <s v="Cobb"/>
    <x v="0"/>
    <n v="244.60461999999998"/>
    <n v="144.386292"/>
    <n v="52.730311999999998"/>
    <n v="52.586490599999998"/>
    <n v="7.7421799999999994"/>
    <n v="88.181781999999998"/>
    <s v="13067_2275001000"/>
    <s v="13_2275001000"/>
    <n v="1"/>
    <n v="244.60461999999998"/>
    <n v="144.386292"/>
    <n v="52.730311999999998"/>
    <n v="52.586490599999998"/>
    <n v="7.7421799999999994"/>
    <n v="88.181781999999998"/>
    <n v="1"/>
    <n v="244.60461999999998"/>
    <n v="144.386292"/>
    <n v="52.730311999999998"/>
    <n v="52.586490599999998"/>
    <n v="7.7421799999999994"/>
    <n v="88.181781999999998"/>
    <n v="1"/>
    <n v="7.7421799999999994"/>
    <n v="144.386292"/>
    <n v="52.586490599999998"/>
    <n v="7.7421799999999994"/>
    <n v="144.386292"/>
    <n v="52.586490599999998"/>
    <n v="7.7421799999999994"/>
    <n v="144.386292"/>
    <n v="52.586490599999998"/>
  </r>
  <r>
    <s v="13067"/>
    <s v="Cobb"/>
    <x v="6"/>
    <n v="2.3112100000000001E-4"/>
    <n v="2.42007E-5"/>
    <n v="6.4465400000000005E-7"/>
    <n v="6.1805099999999998E-7"/>
    <n v="6.7359400000000004E-7"/>
    <n v="7.8072899999999999E-6"/>
    <s v="13067_2267008005"/>
    <s v="13_2267008005"/>
    <n v="1.245293488482746"/>
    <n v="2.8781347635162074E-4"/>
    <n v="3.0136974126724391E-5"/>
    <n v="8.0278342852435626E-7"/>
    <n v="7.6965488585024961E-7"/>
    <n v="8.3882222208104692E-7"/>
    <n v="9.7223673996964587E-6"/>
    <n v="1.4913439212300659"/>
    <n v="3.4468089841861407E-4"/>
    <n v="3.6091566834512457E-5"/>
    <n v="9.61400824196647E-7"/>
    <n v="9.2172660186016337E-7"/>
    <n v="1.004560317277045E-6"/>
    <n v="1.1643354482780281E-5"/>
    <n v="1"/>
    <n v="6.7359400000000004E-7"/>
    <n v="2.42007E-5"/>
    <n v="6.1805099999999998E-7"/>
    <n v="8.3882222208104692E-7"/>
    <n v="3.0136974126724391E-5"/>
    <n v="7.6965488585024961E-7"/>
    <n v="1.004560317277045E-6"/>
    <n v="3.6091566834512457E-5"/>
    <n v="9.2172660186016337E-7"/>
  </r>
  <r>
    <s v="13067"/>
    <s v="Cobb"/>
    <x v="5"/>
    <n v="2.35279E-3"/>
    <n v="2.4636100000000001E-4"/>
    <n v="6.56252E-6"/>
    <n v="6.2917100000000001E-6"/>
    <n v="6.8571300000000004E-6"/>
    <n v="7.9477599999999999E-5"/>
    <s v="13067_2265008005"/>
    <s v="13_2265008005"/>
    <n v="1.245293488482746"/>
    <n v="2.92991406676732E-3"/>
    <n v="3.0679174911609782E-4"/>
    <n v="8.1722634240377903E-6"/>
    <n v="7.8350254944217783E-6"/>
    <n v="8.5391393386796926E-6"/>
    <n v="9.8972937760236299E-5"/>
    <n v="1.4913439212300659"/>
    <n v="3.5088190644308867E-3"/>
    <n v="3.6740897977816025E-4"/>
    <n v="9.7869743099507313E-6"/>
    <n v="9.3831034626424178E-6"/>
    <n v="1.0226339142584323E-5"/>
    <n v="1.1852843563395468E-4"/>
    <n v="1"/>
    <n v="6.8571300000000004E-6"/>
    <n v="2.4636100000000001E-4"/>
    <n v="6.2917100000000001E-6"/>
    <n v="8.5391393386796926E-6"/>
    <n v="3.0679174911609782E-4"/>
    <n v="7.8350254944217783E-6"/>
    <n v="1.0226339142584323E-5"/>
    <n v="3.6740897977816025E-4"/>
    <n v="9.3831034626424178E-6"/>
  </r>
  <r>
    <s v="13067"/>
    <s v="Cobb"/>
    <x v="9"/>
    <n v="1.7025430000000001E-2"/>
    <n v="2.5328799999999999E-2"/>
    <n v="7.2871200000000007E-4"/>
    <n v="7.1581199999999992E-4"/>
    <n v="2.17549E-3"/>
    <n v="3.96526E-3"/>
    <s v="13067_2275020000"/>
    <s v="13_2275020000"/>
    <n v="1.245293488482746"/>
    <n v="2.1201657117618799E-2"/>
    <n v="3.1541789711081777E-2"/>
    <n v="9.0746030857923889E-4"/>
    <n v="8.9139602257781129E-4"/>
    <n v="2.709123531259329E-3"/>
    <n v="4.9379124581410937E-3"/>
    <n v="1.4913439212300659"/>
    <n v="2.5390771536828002E-2"/>
    <n v="3.7773951912052094E-2"/>
    <n v="1.0867602115274039E-3"/>
    <n v="1.0675218749435357E-3"/>
    <n v="3.2444037871967959E-3"/>
    <n v="5.9135663970967308E-3"/>
    <n v="1"/>
    <n v="2.17549E-3"/>
    <n v="2.5328799999999999E-2"/>
    <n v="7.1581199999999992E-4"/>
    <n v="2.709123531259329E-3"/>
    <n v="3.1541789711081777E-2"/>
    <n v="8.9139602257781129E-4"/>
    <n v="3.2444037871967959E-3"/>
    <n v="3.7773951912052094E-2"/>
    <n v="1.0675218749435357E-3"/>
  </r>
  <r>
    <s v="13077"/>
    <s v="Coweta"/>
    <x v="2"/>
    <n v="20.184039000000002"/>
    <n v="0.68230959999999996"/>
    <n v="0.4988572"/>
    <n v="6.4851419999999993E-2"/>
    <n v="0.15506760999999999"/>
    <n v="1.1510438000000001"/>
    <s v="13077_2275050012"/>
    <s v="13_2275050012"/>
    <n v="0.89202370086279448"/>
    <n v="18.004641167138978"/>
    <n v="0.60863633452621291"/>
    <n v="0.44499244574605124"/>
    <n v="5.7849003674607442E-2"/>
    <n v="0.13832398335614848"/>
    <n v="1.0267583503311744"/>
    <n v="0.91311745820169576"/>
    <n v="18.430398387923898"/>
    <n v="0.62302880765861568"/>
    <n v="0.45551521846961496"/>
    <n v="5.9216963791170613E-2"/>
    <n v="0.14159494189261185"/>
    <n v="1.051038188934821"/>
    <n v="1"/>
    <n v="0.15506760999999999"/>
    <n v="0.68230959999999996"/>
    <n v="6.4851419999999993E-2"/>
    <n v="0.13832398335614848"/>
    <n v="0.60863633452621291"/>
    <n v="5.7849003674607442E-2"/>
    <n v="0.14159494189261185"/>
    <n v="0.62302880765861568"/>
    <n v="5.9216963791170613E-2"/>
  </r>
  <r>
    <s v="13077"/>
    <s v="Coweta"/>
    <x v="1"/>
    <n v="63.313794000000001"/>
    <n v="0.34255049999999998"/>
    <n v="1.2474141300000001"/>
    <n v="0.16216332499999997"/>
    <n v="5.2700029000000009E-2"/>
    <n v="0.79299783199999996"/>
    <s v="13077_2275050011"/>
    <s v="13_2275050011"/>
    <n v="0.89202370086279448"/>
    <n v="56.47740483954459"/>
    <n v="0.30556316474240064"/>
    <n v="1.1127229687511431"/>
    <n v="0.14465352931071609"/>
    <n v="4.7009674904156605E-2"/>
    <n v="0.7073728608768125"/>
    <n v="0.91311745820169576"/>
    <n v="57.81293064638578"/>
    <n v="0.31278884186571998"/>
    <n v="1.1390356197104798"/>
    <n v="0.14807416313753546"/>
    <n v="4.8121316527635662E-2"/>
    <n v="0.72410016471529537"/>
    <n v="1"/>
    <n v="5.2700029000000009E-2"/>
    <n v="0.34255049999999998"/>
    <n v="0.16216332499999997"/>
    <n v="4.7009674904156605E-2"/>
    <n v="0.30556316474240064"/>
    <n v="0.14465352931071609"/>
    <n v="4.8121316527635662E-2"/>
    <n v="0.31278884186571998"/>
    <n v="0.14807416313753546"/>
  </r>
  <r>
    <s v="13089"/>
    <s v="DeKalb"/>
    <x v="1"/>
    <n v="456.96776600000004"/>
    <n v="2.4723563599999996"/>
    <n v="9.0031786700000005"/>
    <n v="1.1704168230000001"/>
    <n v="0.38036205900000009"/>
    <n v="5.7234728600000011"/>
    <s v="13089_2275050011"/>
    <s v="13_2275050011"/>
    <n v="0.89202370086279448"/>
    <n v="407.62607780232349"/>
    <n v="2.205400470098867"/>
    <n v="8.0310487567423721"/>
    <n v="1.0440395460045344"/>
    <n v="0.33929197153697266"/>
    <n v="5.1054734423649641"/>
    <n v="0.91311745820169576"/>
    <n v="417.26524497002731"/>
    <n v="2.2575517552119964"/>
    <n v="8.2209596228861237"/>
    <n v="1.068728034454264"/>
    <n v="0.34731523651044349"/>
    <n v="5.2262029900095914"/>
    <n v="1"/>
    <n v="0.38036205900000009"/>
    <n v="2.4723563599999996"/>
    <n v="1.1704168230000001"/>
    <n v="0.33929197153697266"/>
    <n v="2.205400470098867"/>
    <n v="1.0440395460045344"/>
    <n v="0.34731523651044349"/>
    <n v="2.2575517552119964"/>
    <n v="1.068728034454264"/>
  </r>
  <r>
    <s v="13089"/>
    <s v="DeKalb"/>
    <x v="10"/>
    <n v="2.0822599999999999E-4"/>
    <n v="1.4806800000000001E-4"/>
    <n v="2.9615799999999999E-5"/>
    <n v="2.9615799999999999E-5"/>
    <n v="3.2281199999999999E-5"/>
    <n v="2.2646999999999998E-5"/>
    <s v="13089_2275070000"/>
    <s v="13_2275070000"/>
    <n v="1.245293488482746"/>
    <n v="2.5930248193280827E-4"/>
    <n v="1.8438811625266324E-4"/>
    <n v="3.6880362896207306E-5"/>
    <n v="3.6880362896207306E-5"/>
    <n v="4.0199568160409222E-5"/>
    <n v="2.8202161633668749E-5"/>
    <n v="1.4913439212300659"/>
    <n v="3.1053657934205169E-4"/>
    <n v="2.2082031172869341E-4"/>
    <n v="4.4167343302365382E-5"/>
    <n v="4.4167343302365382E-5"/>
    <n v="4.8142371390012E-5"/>
    <n v="3.3774465784097299E-5"/>
    <n v="1"/>
    <n v="3.2281199999999999E-5"/>
    <n v="1.4806800000000001E-4"/>
    <n v="2.9615799999999999E-5"/>
    <n v="4.0199568160409222E-5"/>
    <n v="1.8438811625266324E-4"/>
    <n v="3.6880362896207306E-5"/>
    <n v="4.8142371390012E-5"/>
    <n v="2.2082031172869341E-4"/>
    <n v="4.4167343302365382E-5"/>
  </r>
  <r>
    <s v="13089"/>
    <s v="DeKalb"/>
    <x v="3"/>
    <n v="12.972684582046199"/>
    <n v="2.7906209519999998"/>
    <n v="2.1662958201000002"/>
    <n v="0.28167582010000003"/>
    <n v="0.58450470700000001"/>
    <n v="3.6141641159"/>
    <s v="13089_2275060012"/>
    <s v="13_2275060012"/>
    <n v="1.069136758715016"/>
    <n v="13.869573945881136"/>
    <n v="2.9835554394234922"/>
    <n v="2.3160664915196016"/>
    <n v="0.30114997331010801"/>
    <n v="0.62491546789565011"/>
    <n v="3.8640357083374473"/>
    <n v="1.2142350393764754"/>
    <n v="15.751888174299461"/>
    <n v="3.3884697415365368"/>
    <n v="2.6303922904202177"/>
    <n v="0.34202065051052455"/>
    <n v="0.70972609591988023"/>
    <n v="4.388444707582881"/>
    <n v="1"/>
    <n v="0.58450470700000001"/>
    <n v="2.7906209519999998"/>
    <n v="0.28167582010000003"/>
    <n v="0.62491546789565011"/>
    <n v="2.9835554394234922"/>
    <n v="0.30114997331010801"/>
    <n v="0.70972609591988023"/>
    <n v="3.3884697415365368"/>
    <n v="0.34202065051052455"/>
  </r>
  <r>
    <s v="13089"/>
    <s v="DeKalb"/>
    <x v="4"/>
    <n v="30.339300000000001"/>
    <n v="0.170409"/>
    <n v="0.65035900000000002"/>
    <n v="8.4546700000000002E-2"/>
    <n v="1.6178100000000001E-2"/>
    <n v="0.1830048"/>
    <s v="13089_2275060011"/>
    <s v="13_2275060011"/>
    <n v="1.069136758715016"/>
    <n v="32.43686086368249"/>
    <n v="0.18219052591586718"/>
    <n v="0.69532271326113915"/>
    <n v="9.0391984798050842E-2"/>
    <n v="1.7296601396167403E-2"/>
    <n v="0.19565715870128975"/>
    <n v="1.2142350393764754"/>
    <n v="36.839041130154698"/>
    <n v="0.20691657882510581"/>
    <n v="0.78968868597384512"/>
    <n v="0.10265956560365105"/>
    <n v="1.9644015890536558E-2"/>
    <n v="0.22221084053408399"/>
    <n v="1"/>
    <n v="1.6178100000000001E-2"/>
    <n v="0.170409"/>
    <n v="8.4546700000000002E-2"/>
    <n v="1.7296601396167403E-2"/>
    <n v="0.18219052591586718"/>
    <n v="9.0391984798050842E-2"/>
    <n v="1.9644015890536558E-2"/>
    <n v="0.20691657882510581"/>
    <n v="0.10265956560365105"/>
  </r>
  <r>
    <s v="13089"/>
    <s v="DeKalb"/>
    <x v="2"/>
    <n v="67.695950999999994"/>
    <n v="2.2884214000000003"/>
    <n v="1.6731387999999998"/>
    <n v="0.21750797999999996"/>
    <n v="0.52008549000000004"/>
    <n v="3.8605141999999999"/>
    <s v="13089_2275050012"/>
    <s v="13_2275050012"/>
    <n v="0.89202370086279448"/>
    <n v="60.38639274444639"/>
    <n v="2.0413261263616178"/>
    <n v="1.4924794644331347"/>
    <n v="0.19402227328679064"/>
    <n v="0.4639285835548399"/>
    <n v="3.4436701639173704"/>
    <n v="0.91311745820169576"/>
    <n v="61.814354707666539"/>
    <n v="2.0895975320623665"/>
    <n v="1.5277722482746352"/>
    <n v="0.19861033383618523"/>
    <n v="0.4748991406763835"/>
    <n v="3.5251029136555529"/>
    <n v="1"/>
    <n v="0.52008549000000004"/>
    <n v="2.2884214000000003"/>
    <n v="0.21750797999999996"/>
    <n v="0.4639285835548399"/>
    <n v="2.0413261263616178"/>
    <n v="0.19402227328679064"/>
    <n v="0.4748991406763835"/>
    <n v="2.0895975320623665"/>
    <n v="0.19861033383618523"/>
  </r>
  <r>
    <s v="13089"/>
    <s v="DeKalb"/>
    <x v="0"/>
    <n v="5.4009600000000004"/>
    <n v="3.0335999999999998E-2"/>
    <n v="0.115839"/>
    <n v="1.5059100000000001E-2"/>
    <n v="2.8800000000000002E-3"/>
    <n v="0.26171"/>
    <s v="13089_2275001000"/>
    <s v="13_2275001000"/>
    <n v="1"/>
    <n v="5.4009600000000004"/>
    <n v="3.0335999999999998E-2"/>
    <n v="0.115839"/>
    <n v="1.5059100000000001E-2"/>
    <n v="2.8800000000000002E-3"/>
    <n v="0.26171"/>
    <n v="1"/>
    <n v="5.4009600000000004"/>
    <n v="3.0335999999999998E-2"/>
    <n v="0.115839"/>
    <n v="1.5059100000000001E-2"/>
    <n v="2.8800000000000002E-3"/>
    <n v="0.26171"/>
    <n v="1"/>
    <n v="2.8800000000000002E-3"/>
    <n v="3.0335999999999998E-2"/>
    <n v="1.5059100000000001E-2"/>
    <n v="2.8800000000000002E-3"/>
    <n v="3.0335999999999998E-2"/>
    <n v="1.5059100000000001E-2"/>
    <n v="2.8800000000000002E-3"/>
    <n v="3.0335999999999998E-2"/>
    <n v="1.5059100000000001E-2"/>
  </r>
  <r>
    <s v="13089"/>
    <s v="DeKalb"/>
    <x v="8"/>
    <n v="1.1613999999999999E-2"/>
    <n v="1.4063599999999999E-3"/>
    <n v="3.9977E-5"/>
    <n v="3.8362399999999997E-5"/>
    <n v="3.60956E-5"/>
    <n v="4.2460499999999999E-4"/>
    <s v="13089_2270008005"/>
    <s v="13_2270008005"/>
    <n v="1.245293488482746"/>
    <n v="1.4462838575238611E-2"/>
    <n v="1.7513309504625946E-3"/>
    <n v="4.9783097789074738E-5"/>
    <n v="4.7772446922570494E-5"/>
    <n v="4.4949615642877809E-5"/>
    <n v="5.2875784167721635E-4"/>
    <n v="1.4913439212300659"/>
    <n v="1.7320468301165983E-2"/>
    <n v="2.0973664370611154E-3"/>
    <n v="5.9619455939014346E-5"/>
    <n v="5.7211532043796272E-5"/>
    <n v="5.3830953643151966E-5"/>
    <n v="6.3323208567389209E-4"/>
    <n v="1"/>
    <n v="3.60956E-5"/>
    <n v="1.4063599999999999E-3"/>
    <n v="3.8362399999999997E-5"/>
    <n v="4.4949615642877809E-5"/>
    <n v="1.7513309504625946E-3"/>
    <n v="4.7772446922570494E-5"/>
    <n v="5.3830953643151966E-5"/>
    <n v="2.0973664370611154E-3"/>
    <n v="5.7211532043796272E-5"/>
  </r>
  <r>
    <s v="13089"/>
    <s v="DeKalb"/>
    <x v="7"/>
    <n v="1.8975200000000001E-4"/>
    <n v="2.2977300000000001E-5"/>
    <n v="6.53152E-7"/>
    <n v="6.2677200000000005E-7"/>
    <n v="5.8973700000000001E-7"/>
    <n v="6.9372700000000001E-6"/>
    <s v="13089_2268008005"/>
    <s v="13_2268008005"/>
    <n v="1.245293488482746"/>
    <n v="2.3629693002657804E-4"/>
    <n v="2.8613482072914602E-5"/>
    <n v="8.1336593258948252E-7"/>
    <n v="7.8051509036330776E-7"/>
    <n v="7.3439564601734924E-7"/>
    <n v="8.6389371588467E-6"/>
    <n v="1.4913439212300659"/>
    <n v="2.8298549174124747E-4"/>
    <n v="3.4267056681279593E-5"/>
    <n v="9.7407426483925988E-7"/>
    <n v="9.3473261219721093E-7"/>
    <n v="8.7950069007445533E-7"/>
    <n v="1.03458554444317E-5"/>
    <n v="1"/>
    <n v="5.8973700000000001E-7"/>
    <n v="2.2977300000000001E-5"/>
    <n v="6.2677200000000005E-7"/>
    <n v="7.3439564601734924E-7"/>
    <n v="2.8613482072914602E-5"/>
    <n v="7.8051509036330776E-7"/>
    <n v="8.7950069007445533E-7"/>
    <n v="3.4267056681279593E-5"/>
    <n v="9.3473261219721093E-7"/>
  </r>
  <r>
    <s v="13089"/>
    <s v="DeKalb"/>
    <x v="5"/>
    <n v="2.44268E-3"/>
    <n v="2.9578699999999999E-4"/>
    <n v="8.4080300000000002E-6"/>
    <n v="8.0684500000000007E-6"/>
    <n v="7.5916899999999998E-6"/>
    <n v="8.9303599999999997E-5"/>
    <s v="13089_2265008005"/>
    <s v="13_2265008005"/>
    <n v="1.245293488482746"/>
    <n v="3.0418534984470343E-3"/>
    <n v="3.6834162507784599E-4"/>
    <n v="1.0470465009967584E-5"/>
    <n v="1.0047588247148612E-5"/>
    <n v="9.4538821235795779E-6"/>
    <n v="1.1120919157806775E-4"/>
    <n v="1.4913439212300659"/>
    <n v="3.6428759695102575E-3"/>
    <n v="4.4112014442887747E-4"/>
    <n v="1.2539264430020032E-5"/>
    <n v="1.2032833861248726E-5"/>
    <n v="1.1321820733363079E-5"/>
    <n v="1.3318238100396132E-4"/>
    <n v="1"/>
    <n v="7.5916899999999998E-6"/>
    <n v="2.9578699999999999E-4"/>
    <n v="8.0684500000000007E-6"/>
    <n v="9.4538821235795779E-6"/>
    <n v="3.6834162507784599E-4"/>
    <n v="1.0047588247148612E-5"/>
    <n v="1.1321820733363079E-5"/>
    <n v="4.4112014442887747E-4"/>
    <n v="1.2032833861248726E-5"/>
  </r>
  <r>
    <s v="13089"/>
    <s v="DeKalb"/>
    <x v="9"/>
    <n v="2.5990010000000001E-2"/>
    <n v="2.8895499999999998E-2"/>
    <n v="1.1619143000000001E-3"/>
    <n v="1.1361143E-3"/>
    <n v="2.5154719999999999E-3"/>
    <n v="6.7819029999999997E-3"/>
    <s v="13089_2275020000"/>
    <s v="13_2275020000"/>
    <n v="1.245293488482746"/>
    <n v="3.2365190218601451E-2"/>
    <n v="3.5983377996453188E-2"/>
    <n v="1.446924311964988E-3"/>
    <n v="1.4147957399621332E-3"/>
    <n v="3.13250090206067E-3"/>
    <n v="8.4454596454216005E-3"/>
    <n v="1.4913439212300659"/>
    <n v="3.8760043426208625E-2"/>
    <n v="4.3093128275903364E-2"/>
    <n v="1.7328138282952873E-3"/>
    <n v="1.6943371551275514E-3"/>
    <n v="3.7514338762244361E-3"/>
    <n v="1.0114149813421947E-2"/>
    <n v="1"/>
    <n v="2.5154719999999999E-3"/>
    <n v="2.8895499999999998E-2"/>
    <n v="1.1361143E-3"/>
    <n v="3.13250090206067E-3"/>
    <n v="3.5983377996453188E-2"/>
    <n v="1.4147957399621332E-3"/>
    <n v="3.7514338762244361E-3"/>
    <n v="4.3093128275903364E-2"/>
    <n v="1.6943371551275514E-3"/>
  </r>
  <r>
    <s v="13089"/>
    <s v="DeKalb"/>
    <x v="6"/>
    <n v="2.3995099999999999E-4"/>
    <n v="2.9055900000000001E-5"/>
    <n v="8.2594300000000003E-7"/>
    <n v="7.9258500000000005E-7"/>
    <n v="7.4575199999999997E-7"/>
    <n v="8.7725299999999998E-6"/>
    <s v="13089_2267008005"/>
    <s v="13_2267008005"/>
    <n v="1.245293488482746"/>
    <n v="2.9880941785492338E-4"/>
    <n v="3.6183123072005822E-5"/>
    <n v="1.0285414397579048E-6"/>
    <n v="9.8700093956909725E-7"/>
    <n v="9.2868010962298474E-7"/>
    <n v="1.0924374486519544E-5"/>
    <n v="1.4913439212300659"/>
    <n v="3.5784946524307555E-4"/>
    <n v="4.3332339840868674E-5"/>
    <n v="1.2317650723325243E-6"/>
    <n v="1.1820168218081319E-6"/>
    <n v="1.112172711945164E-6"/>
    <n v="1.308285928930839E-5"/>
    <n v="1"/>
    <n v="7.4575199999999997E-7"/>
    <n v="2.9055900000000001E-5"/>
    <n v="7.9258500000000005E-7"/>
    <n v="9.2868010962298474E-7"/>
    <n v="3.6183123072005822E-5"/>
    <n v="9.8700093956909725E-7"/>
    <n v="1.112172711945164E-6"/>
    <n v="4.3332339840868674E-5"/>
    <n v="1.1820168218081319E-6"/>
  </r>
  <r>
    <s v="13097"/>
    <s v="Douglas"/>
    <x v="1"/>
    <n v="3.8577720000000002"/>
    <n v="2.0871980000000002E-2"/>
    <n v="7.6006000000000004E-2"/>
    <n v="9.8807719999999995E-3"/>
    <n v="3.2110679999999996E-3"/>
    <n v="4.8318240000000005E-2"/>
    <s v="13097_2275050011"/>
    <s v="13_2275050011"/>
    <n v="0.89202370086279448"/>
    <n v="3.4412240565248644"/>
    <n v="1.8618300843934232E-2"/>
    <n v="6.7799153407777563E-2"/>
    <n v="8.8138828068214745E-3"/>
    <n v="2.8643487610820915E-3"/>
    <n v="4.3101015263976715E-2"/>
    <n v="0.91311745820169576"/>
    <n v="3.5225989629616725"/>
    <n v="1.905856932523663E-2"/>
    <n v="6.9402405528078095E-2"/>
    <n v="9.0223054137104856E-3"/>
    <n v="2.9320822502728024E-3"/>
    <n v="4.4120228493579508E-2"/>
    <n v="1"/>
    <n v="3.2110679999999996E-3"/>
    <n v="2.0871980000000002E-2"/>
    <n v="9.8807719999999995E-3"/>
    <n v="2.8643487610820915E-3"/>
    <n v="1.8618300843934232E-2"/>
    <n v="8.8138828068214745E-3"/>
    <n v="2.9320822502728024E-3"/>
    <n v="1.905856932523663E-2"/>
    <n v="9.0223054137104856E-3"/>
  </r>
  <r>
    <s v="13097"/>
    <s v="Douglas"/>
    <x v="2"/>
    <n v="1.7257560000000001"/>
    <n v="5.8338399999999999E-2"/>
    <n v="4.2652799999999998E-2"/>
    <n v="5.5448800000000003E-3"/>
    <n v="1.325844E-2"/>
    <n v="9.8415199999999994E-2"/>
    <s v="13097_2275050012"/>
    <s v="13_2275050012"/>
    <n v="0.89202370086279448"/>
    <n v="1.5394152539061727"/>
    <n v="5.2039235470414051E-2"/>
    <n v="3.8047308508160599E-2"/>
    <n v="4.9461643784400921E-3"/>
    <n v="1.1826842716467308E-2"/>
    <n v="8.7788690925152083E-2"/>
    <n v="0.91311745820169576"/>
    <n v="1.5758179321963257"/>
    <n v="5.3269811523553805E-2"/>
    <n v="3.8947016321185288E-2"/>
    <n v="5.063126731633419E-3"/>
    <n v="1.2106513032519691E-2"/>
    <n v="8.9864637272411521E-2"/>
    <n v="1"/>
    <n v="1.325844E-2"/>
    <n v="5.8338399999999999E-2"/>
    <n v="5.5448800000000003E-3"/>
    <n v="1.1826842716467308E-2"/>
    <n v="5.2039235470414051E-2"/>
    <n v="4.9461643784400921E-3"/>
    <n v="1.2106513032519691E-2"/>
    <n v="5.3269811523553805E-2"/>
    <n v="5.063126731633419E-3"/>
  </r>
  <r>
    <s v="13113"/>
    <s v="Fayette"/>
    <x v="0"/>
    <n v="7.0324999999999998"/>
    <n v="3.95E-2"/>
    <n v="0.15083199999999999"/>
    <n v="1.9608199999999999E-2"/>
    <n v="3.7499999999999999E-3"/>
    <n v="0.34077000000000002"/>
    <s v="13113_2275001000"/>
    <s v="13_2275001000"/>
    <n v="1"/>
    <n v="7.0324999999999998"/>
    <n v="3.95E-2"/>
    <n v="0.15083199999999999"/>
    <n v="1.9608199999999999E-2"/>
    <n v="3.7499999999999999E-3"/>
    <n v="0.34077000000000002"/>
    <n v="1"/>
    <n v="7.0324999999999998"/>
    <n v="3.95E-2"/>
    <n v="0.15083199999999999"/>
    <n v="1.9608199999999999E-2"/>
    <n v="3.7499999999999999E-3"/>
    <n v="0.34077000000000002"/>
    <n v="1"/>
    <n v="3.7499999999999999E-3"/>
    <n v="3.95E-2"/>
    <n v="1.9608199999999999E-2"/>
    <n v="3.7499999999999999E-3"/>
    <n v="3.95E-2"/>
    <n v="1.9608199999999999E-2"/>
    <n v="3.7499999999999999E-3"/>
    <n v="3.95E-2"/>
    <n v="1.9608199999999999E-2"/>
  </r>
  <r>
    <s v="13113"/>
    <s v="Fayette"/>
    <x v="1"/>
    <n v="208.08766800000001"/>
    <n v="1.1258268600000001"/>
    <n v="4.0997331699999995"/>
    <n v="0.53296549900000001"/>
    <n v="0.17320390599999999"/>
    <n v="2.6062595239999995"/>
    <s v="13113_2275050011"/>
    <s v="13_2275050011"/>
    <n v="0.89202370086279448"/>
    <n v="185.6191317132685"/>
    <n v="1.0042642421879393"/>
    <n v="3.6570591548533558"/>
    <n v="0.47541785685016602"/>
    <n v="0.15450198923401157"/>
    <n v="2.3248452660073848"/>
    <n v="0.91311745820169576"/>
    <n v="190.00848248727834"/>
    <n v="1.0280121607783965"/>
    <n v="3.7435379314955801"/>
    <n v="0.48666010175607843"/>
    <n v="0.15815551039732542"/>
    <n v="2.3798210719688409"/>
    <n v="1"/>
    <n v="0.17320390599999999"/>
    <n v="1.1258268600000001"/>
    <n v="0.53296549900000001"/>
    <n v="0.15450198923401157"/>
    <n v="1.0042642421879393"/>
    <n v="0.47541785685016602"/>
    <n v="0.15815551039732542"/>
    <n v="1.0280121607783965"/>
    <n v="0.48666010175607843"/>
  </r>
  <r>
    <s v="13113"/>
    <s v="Fayette"/>
    <x v="2"/>
    <n v="69.357348000000002"/>
    <n v="2.3445833"/>
    <n v="1.7141997600000001"/>
    <n v="0.22284596999999998"/>
    <n v="0.53284982000000003"/>
    <n v="3.9552677000000003"/>
    <s v="13113_2275050012"/>
    <s v="13_2275050012"/>
    <n v="0.89202370086279448"/>
    <n v="61.86839824498874"/>
    <n v="2.0914238722471037"/>
    <n v="1.5291068139333142"/>
    <n v="0.19878388688175924"/>
    <n v="0.47531466844047393"/>
    <n v="3.5281925316570732"/>
    <n v="0.91311745820169576"/>
    <n v="63.331405313370468"/>
    <n v="2.140879943438144"/>
    <n v="1.565265727701157"/>
    <n v="0.20348454569689134"/>
    <n v="0.48655447324163115"/>
    <n v="3.6116239887312678"/>
    <n v="1"/>
    <n v="0.53284982000000003"/>
    <n v="2.3445833"/>
    <n v="0.22284596999999998"/>
    <n v="0.47531466844047393"/>
    <n v="2.0914238722471037"/>
    <n v="0.19878388688175924"/>
    <n v="0.48655447324163115"/>
    <n v="2.140879943438144"/>
    <n v="0.20348454569689134"/>
  </r>
  <r>
    <s v="13117"/>
    <s v="Forsyth"/>
    <x v="1"/>
    <n v="13.874183"/>
    <n v="7.5064149999999982E-2"/>
    <n v="0.27334942000000001"/>
    <n v="3.5535358000000003E-2"/>
    <n v="1.1548333000000001E-2"/>
    <n v="0.17377236000000001"/>
    <s v="13117_2275050011"/>
    <s v="13_2275050011"/>
    <n v="0.89202370086279448"/>
    <n v="12.37610006610767"/>
    <n v="6.6959000885119913E-2"/>
    <n v="0.24383416125709839"/>
    <n v="3.1698381554644314E-2"/>
    <n v="1.0301386741455939E-2"/>
    <n v="0.15500906367486184"/>
    <n v="0.91311745820169576"/>
    <n v="12.668758715585179"/>
    <n v="6.8542385850070803E-2"/>
    <n v="0.24960012759130779"/>
    <n v="3.24479557732473E-2"/>
    <n v="1.0544984475426764E-2"/>
    <n v="0.15867457566891005"/>
    <n v="1"/>
    <n v="1.1548333000000001E-2"/>
    <n v="7.5064149999999982E-2"/>
    <n v="3.5535358000000003E-2"/>
    <n v="1.0301386741455939E-2"/>
    <n v="6.6959000885119913E-2"/>
    <n v="3.1698381554644314E-2"/>
    <n v="1.0544984475426764E-2"/>
    <n v="6.8542385850070803E-2"/>
    <n v="3.24479557732473E-2"/>
  </r>
  <r>
    <s v="13117"/>
    <s v="Forsyth"/>
    <x v="2"/>
    <n v="6.1077050000000002"/>
    <n v="0.20646799999999998"/>
    <n v="0.15095480000000003"/>
    <n v="1.9624099999999998E-2"/>
    <n v="4.6923550000000008E-2"/>
    <n v="0.348306"/>
    <s v="13117_2275050012"/>
    <s v="13_2275050012"/>
    <n v="0.89202370086279448"/>
    <n v="5.4482176178781945"/>
    <n v="0.18417434946973943"/>
    <n v="0.13465525935900299"/>
    <n v="1.7505162308101563E-2"/>
    <n v="4.1856918728620386E-2"/>
    <n v="0.31069720715271648"/>
    <n v="0.91311745820169576"/>
    <n v="5.5770520650457884"/>
    <n v="0.1885295353599877"/>
    <n v="0.13783946327934538"/>
    <n v="1.7919108311495898E-2"/>
    <n v="4.2846712705800191E-2"/>
    <n v="0.31804428939639984"/>
    <n v="1"/>
    <n v="4.6923550000000008E-2"/>
    <n v="0.20646799999999998"/>
    <n v="1.9624099999999998E-2"/>
    <n v="4.1856918728620386E-2"/>
    <n v="0.18417434946973943"/>
    <n v="1.7505162308101563E-2"/>
    <n v="4.2846712705800191E-2"/>
    <n v="0.1885295353599877"/>
    <n v="1.7919108311495898E-2"/>
  </r>
  <r>
    <s v="13121"/>
    <s v="Fulton"/>
    <x v="1"/>
    <n v="242.79890300000002"/>
    <n v="1.3136229999999998"/>
    <n v="4.7836247500000004"/>
    <n v="0.62187091000000005"/>
    <n v="0.202096"/>
    <n v="3.0410337320000003"/>
    <s v="13121_2275050011"/>
    <s v="13_2275050011"/>
    <n v="0.68709486309210133"/>
    <n v="166.82587901569741"/>
    <n v="0.90258361533963527"/>
    <n v="3.2868039926852379"/>
    <n v="0.4272843077674105"/>
    <n v="0.13885912345146131"/>
    <n v="2.0894786557470022"/>
    <n v="0.74408094018665027"/>
    <n v="180.66203602052732"/>
    <n v="0.97744183689080788"/>
    <n v="3.55940400148013"/>
    <n v="0.4627222913875278"/>
    <n v="0.15037578168796129"/>
    <n v="2.2627752384458781"/>
    <n v="1"/>
    <n v="0.202096"/>
    <n v="1.3136229999999998"/>
    <n v="0.62187091000000005"/>
    <n v="0.13885912345146131"/>
    <n v="0.90258361533963527"/>
    <n v="0.4272843077674105"/>
    <n v="0.15037578168796129"/>
    <n v="0.97744183689080788"/>
    <n v="0.4627222913875278"/>
  </r>
  <r>
    <s v="13121"/>
    <s v="Fulton"/>
    <x v="3"/>
    <n v="5.6552199999999999"/>
    <n v="1.21427"/>
    <n v="0.94485600000000003"/>
    <n v="0.122831"/>
    <n v="0.254465"/>
    <n v="1.5755600000000001"/>
    <s v="13121_2275060012"/>
    <s v="13_2275060012"/>
    <n v="1.0562014343697992"/>
    <n v="5.9730514756767761"/>
    <n v="1.282513715712216"/>
    <n v="0.99795826247291097"/>
    <n v="0.12973427838507681"/>
    <n v="0.26876629799691093"/>
    <n v="1.6641087319356809"/>
    <n v="1.2098068042351953"/>
    <n v="6.8417236354469608"/>
    <n v="1.4690321081786706"/>
    <n v="1.1430932178224498"/>
    <n v="0.14860177957101325"/>
    <n v="0.30785348843970894"/>
    <n v="1.9061232084808044"/>
    <n v="1"/>
    <n v="0.254465"/>
    <n v="1.21427"/>
    <n v="0.122831"/>
    <n v="0.26876629799691093"/>
    <n v="1.282513715712216"/>
    <n v="0.12973427838507681"/>
    <n v="0.30785348843970894"/>
    <n v="1.4690321081786706"/>
    <n v="0.14860177957101325"/>
  </r>
  <r>
    <s v="13121"/>
    <s v="Fulton"/>
    <x v="10"/>
    <n v="2.0822599999999999E-4"/>
    <n v="1.4806800000000001E-4"/>
    <n v="2.9615799999999999E-5"/>
    <n v="2.9615799999999999E-5"/>
    <n v="3.2281199999999999E-5"/>
    <n v="2.2646999999999998E-5"/>
    <s v="13121_2275070000"/>
    <s v="13_2275070000"/>
    <n v="1.2577916550095745"/>
    <n v="2.6190492515602365E-4"/>
    <n v="1.8623869477395769E-4"/>
    <n v="3.7250506096432555E-5"/>
    <n v="3.7250506096432555E-5"/>
    <n v="4.0603023973695076E-5"/>
    <n v="2.8485207611001832E-5"/>
    <n v="1.5105547480111898"/>
    <n v="3.1453677295937801E-4"/>
    <n v="2.2366482042852087E-4"/>
    <n v="4.4736287306149791E-5"/>
    <n v="4.4736287306149791E-5"/>
    <n v="4.876251993149882E-5"/>
    <n v="3.4209533378209415E-5"/>
    <n v="1"/>
    <n v="3.2281199999999999E-5"/>
    <n v="1.4806800000000001E-4"/>
    <n v="2.9615799999999999E-5"/>
    <n v="4.0603023973695076E-5"/>
    <n v="1.8623869477395769E-4"/>
    <n v="3.7250506096432555E-5"/>
    <n v="4.876251993149882E-5"/>
    <n v="2.2366482042852087E-4"/>
    <n v="4.4736287306149791E-5"/>
  </r>
  <r>
    <s v="13121"/>
    <s v="Fulton"/>
    <x v="4"/>
    <n v="13.2332"/>
    <n v="7.4328199999999997E-2"/>
    <n v="0.28366999999999998"/>
    <n v="3.6877100000000003E-2"/>
    <n v="7.0564699999999996E-3"/>
    <n v="7.9822199999999996E-2"/>
    <s v="13121_2275060011"/>
    <s v="13_2275060011"/>
    <n v="1.0562014343697992"/>
    <n v="13.976924821302427"/>
    <n v="7.85055514541253E-2"/>
    <n v="0.2996126608876809"/>
    <n v="3.8949645915398526E-2"/>
    <n v="7.4530537355874567E-3"/>
    <n v="8.4308322134552985E-2"/>
    <n v="1.2098068042351953"/>
    <n v="16.009615401805185"/>
    <n v="8.9922762106554435E-2"/>
    <n v="0.34318589615739781"/>
    <n v="4.4614166500461724E-2"/>
    <n v="8.5369654198815276E-3"/>
    <n v="9.6569440689022595E-2"/>
    <n v="1"/>
    <n v="7.0564699999999996E-3"/>
    <n v="7.4328199999999997E-2"/>
    <n v="3.6877100000000003E-2"/>
    <n v="7.4530537355874567E-3"/>
    <n v="7.85055514541253E-2"/>
    <n v="3.8949645915398526E-2"/>
    <n v="8.5369654198815276E-3"/>
    <n v="8.9922762106554435E-2"/>
    <n v="4.4614166500461724E-2"/>
  </r>
  <r>
    <s v="13121"/>
    <s v="Fulton"/>
    <x v="2"/>
    <n v="82.008269999999982"/>
    <n v="2.7722470000000001"/>
    <n v="2.0268749999999995"/>
    <n v="0.26349349999999999"/>
    <n v="0.6300424"/>
    <n v="4.6767149999999988"/>
    <s v="13121_2275050012"/>
    <s v="13_2275050012"/>
    <n v="0.68709486309210133"/>
    <n v="56.347461048070066"/>
    <n v="1.9047966729224888"/>
    <n v="1.3926554006298026"/>
    <n v="0.18104503030815861"/>
    <n v="0.43289889657021896"/>
    <n v="3.2133468526457758"/>
    <n v="0.74408094018665027"/>
    <n v="61.020790644680652"/>
    <n v="2.0627761541896206"/>
    <n v="1.5081590556408164"/>
    <n v="0.19606049121307112"/>
    <n v="0.46880254134945359"/>
    <n v="3.4798544941850094"/>
    <n v="1"/>
    <n v="0.6300424"/>
    <n v="2.7722470000000001"/>
    <n v="0.26349349999999999"/>
    <n v="0.43289889657021896"/>
    <n v="1.9047966729224888"/>
    <n v="0.18104503030815861"/>
    <n v="0.46880254134945359"/>
    <n v="2.0627761541896206"/>
    <n v="0.19606049121307112"/>
  </r>
  <r>
    <s v="13121"/>
    <s v="Fulton"/>
    <x v="0"/>
    <n v="5.3587600000000002"/>
    <n v="3.0099000000000001E-2"/>
    <n v="0.11493399999999999"/>
    <n v="1.49415E-2"/>
    <n v="2.8574999999999998E-3"/>
    <n v="0.25966600000000001"/>
    <s v="13121_2275001000"/>
    <s v="13_2275001000"/>
    <n v="1"/>
    <n v="5.3587600000000002"/>
    <n v="3.0099000000000001E-2"/>
    <n v="0.11493399999999999"/>
    <n v="1.49415E-2"/>
    <n v="2.8574999999999998E-3"/>
    <n v="0.25966600000000001"/>
    <n v="1"/>
    <n v="5.3587600000000002"/>
    <n v="3.0099000000000001E-2"/>
    <n v="0.11493399999999999"/>
    <n v="1.49415E-2"/>
    <n v="2.8574999999999998E-3"/>
    <n v="0.25966600000000001"/>
    <n v="1"/>
    <n v="2.8574999999999998E-3"/>
    <n v="3.0099000000000001E-2"/>
    <n v="1.49415E-2"/>
    <n v="2.8574999999999998E-3"/>
    <n v="3.0099000000000001E-2"/>
    <n v="1.49415E-2"/>
    <n v="2.8574999999999998E-3"/>
    <n v="3.0099000000000001E-2"/>
    <n v="1.49415E-2"/>
  </r>
  <r>
    <s v="13121"/>
    <s v="Fulton"/>
    <x v="8"/>
    <n v="2.9123500000000002E-3"/>
    <n v="4.0821800000000001E-4"/>
    <n v="1.33657E-5"/>
    <n v="1.2870800000000001E-5"/>
    <n v="1.08462E-5"/>
    <n v="1.0590399999999999E-4"/>
    <s v="13121_2270008005"/>
    <s v="13_2270008005"/>
    <n v="1.2577916550095745"/>
    <n v="3.6631295264671344E-3"/>
    <n v="5.1345319382469846E-4"/>
    <n v="1.6811265923361468E-5"/>
    <n v="1.618878483329723E-5"/>
    <n v="1.3642259848564846E-5"/>
    <n v="1.3320516743213398E-4"/>
    <n v="1.5105547480111898"/>
    <n v="4.399264120370389E-3"/>
    <n v="6.1663563812363188E-4"/>
    <n v="2.0189621595493159E-5"/>
    <n v="1.9442048050702422E-5"/>
    <n v="1.6383778907878966E-5"/>
    <n v="1.5997379003337704E-4"/>
    <n v="1"/>
    <n v="1.08462E-5"/>
    <n v="4.0821800000000001E-4"/>
    <n v="1.2870800000000001E-5"/>
    <n v="1.3642259848564846E-5"/>
    <n v="5.1345319382469846E-4"/>
    <n v="1.618878483329723E-5"/>
    <n v="1.6383778907878966E-5"/>
    <n v="6.1663563812363188E-4"/>
    <n v="1.9442048050702422E-5"/>
  </r>
  <r>
    <s v="13121"/>
    <s v="Fulton"/>
    <x v="7"/>
    <n v="4.7582600000000001E-5"/>
    <n v="6.6695399999999997E-6"/>
    <n v="2.1837199999999999E-7"/>
    <n v="2.1028600000000001E-7"/>
    <n v="1.7720700000000001E-7"/>
    <n v="1.7302800000000001E-6"/>
    <s v="13121_2268008005"/>
    <s v="13_2268008005"/>
    <n v="1.2577916550095745"/>
    <n v="5.9848997203658577E-5"/>
    <n v="8.3888917547525572E-6"/>
    <n v="2.746664792877508E-7"/>
    <n v="2.6449597596534336E-7"/>
    <n v="2.2288948580928166E-7"/>
    <n v="2.1763317448299667E-6"/>
    <n v="1.5105547480111898"/>
    <n v="7.1876122352717246E-5"/>
    <n v="1.0074705314050551E-5"/>
    <n v="3.2986286143269955E-7"/>
    <n v="3.1764851574028107E-7"/>
    <n v="2.6768087523081894E-7"/>
    <n v="2.6136826693888014E-6"/>
    <n v="1"/>
    <n v="1.7720700000000001E-7"/>
    <n v="6.6695399999999997E-6"/>
    <n v="2.1028600000000001E-7"/>
    <n v="2.2288948580928166E-7"/>
    <n v="8.3888917547525572E-6"/>
    <n v="2.6449597596534336E-7"/>
    <n v="2.6768087523081894E-7"/>
    <n v="1.0074705314050551E-5"/>
    <n v="3.1764851574028107E-7"/>
  </r>
  <r>
    <s v="13121"/>
    <s v="Fulton"/>
    <x v="5"/>
    <n v="6.1253100000000003E-4"/>
    <n v="8.5857099999999995E-5"/>
    <n v="2.8111000000000001E-6"/>
    <n v="2.7070199999999998E-6"/>
    <n v="2.28119E-6"/>
    <n v="2.2274000000000001E-5"/>
    <s v="13121_2265008005"/>
    <s v="13_2265008005"/>
    <n v="1.2577916550095745"/>
    <n v="7.704363802346697E-4"/>
    <n v="1.0799034390332253E-4"/>
    <n v="3.535778121397415E-6"/>
    <n v="3.4048671659440178E-6"/>
    <n v="2.8692617454912912E-6"/>
    <n v="2.8016051323683263E-5"/>
    <n v="1.5105547480111898"/>
    <n v="9.2526161035404219E-4"/>
    <n v="1.2969185005547152E-4"/>
    <n v="4.246320452134256E-6"/>
    <n v="4.0891019139612511E-6"/>
    <n v="3.4458623856156461E-6"/>
    <n v="3.3646096457201245E-5"/>
    <n v="1"/>
    <n v="2.28119E-6"/>
    <n v="8.5857099999999995E-5"/>
    <n v="2.7070199999999998E-6"/>
    <n v="2.8692617454912912E-6"/>
    <n v="1.0799034390332253E-4"/>
    <n v="3.4048671659440178E-6"/>
    <n v="3.4458623856156461E-6"/>
    <n v="1.2969185005547152E-4"/>
    <n v="4.0891019139612511E-6"/>
  </r>
  <r>
    <s v="13121"/>
    <s v="Fulton"/>
    <x v="9"/>
    <n v="0.18267763000000001"/>
    <n v="0.15895029999999999"/>
    <n v="8.7011910000000005E-3"/>
    <n v="8.4947909999999998E-3"/>
    <n v="1.4991345E-2"/>
    <n v="4.7854948000000001E-2"/>
    <s v="13121_2275020000"/>
    <s v="13_2275020000"/>
    <n v="1.2577916550095745"/>
    <n v="0.22977039857092671"/>
    <n v="0.19992636090126836"/>
    <n v="1.0944285428444415E-2"/>
    <n v="1.0684677230850438E-2"/>
    <n v="1.8855988638369507E-2"/>
    <n v="6.0191554245317129E-2"/>
    <n v="1.5105547480111898"/>
    <n v="0.27594456135193141"/>
    <n v="0.24010313036280301"/>
    <n v="1.3143625378402234E-2"/>
    <n v="1.2831846878412724E-2"/>
    <n v="2.2645247368823809E-2"/>
    <n v="7.2287518917228594E-2"/>
    <n v="1"/>
    <n v="1.4991345E-2"/>
    <n v="0.15895029999999999"/>
    <n v="8.4947909999999998E-3"/>
    <n v="1.8855988638369507E-2"/>
    <n v="0.19992636090126836"/>
    <n v="1.0684677230850438E-2"/>
    <n v="2.2645247368823809E-2"/>
    <n v="0.24010313036280301"/>
    <n v="1.2831846878412724E-2"/>
  </r>
  <r>
    <s v="13121"/>
    <s v="Fulton"/>
    <x v="6"/>
    <n v="6.0170500000000003E-5"/>
    <n v="8.4339599999999998E-6"/>
    <n v="2.7614199999999999E-7"/>
    <n v="2.6591700000000001E-7"/>
    <n v="2.2408699999999999E-7"/>
    <n v="2.18803E-6"/>
    <s v="13121_2267008005"/>
    <s v="13_2267008005"/>
    <n v="1.2577916550095745"/>
    <n v="7.5681952777753608E-5"/>
    <n v="1.0608164506684551E-5"/>
    <n v="3.4732910319765387E-7"/>
    <n v="3.3446818352518105E-7"/>
    <n v="2.8185475859613051E-7"/>
    <n v="2.752085874910599E-6"/>
    <n v="1.5105547480111898"/>
    <n v="9.0890834465207307E-5"/>
    <n v="1.2739958322536455E-5"/>
    <n v="4.1712760922530599E-7"/>
    <n v="4.0168218692689161E-7"/>
    <n v="3.3849568181758349E-7"/>
    <n v="3.3051391052909238E-6"/>
    <n v="1"/>
    <n v="2.2408699999999999E-7"/>
    <n v="8.4339599999999998E-6"/>
    <n v="2.6591700000000001E-7"/>
    <n v="2.8185475859613051E-7"/>
    <n v="1.0608164506684551E-5"/>
    <n v="3.3446818352518105E-7"/>
    <n v="3.3849568181758349E-7"/>
    <n v="1.2739958322536455E-5"/>
    <n v="4.0168218692689161E-7"/>
  </r>
  <r>
    <s v="13135"/>
    <s v="Gwinnett"/>
    <x v="9"/>
    <n v="0.16725519999999999"/>
    <n v="0.1246575"/>
    <n v="7.1825300000000003E-3"/>
    <n v="7.0535300000000006E-3"/>
    <n v="1.3676829999999999E-2"/>
    <n v="4.85897E-2"/>
    <s v="13135_2275020000"/>
    <s v="13_2275020000"/>
    <n v="1.245293488482746"/>
    <n v="0.20828181147487937"/>
    <n v="0.15523517304053791"/>
    <n v="8.9443578398319783E-3"/>
    <n v="8.7837149798177042E-3"/>
    <n v="1.7031667342085475E-2"/>
    <n v="6.050843701733008E-2"/>
    <n v="1.4913439212300659"/>
    <n v="0.24943502581411892"/>
    <n v="0.18590720486073695"/>
    <n v="1.0711622454552585E-2"/>
    <n v="1.0519239088713907E-2"/>
    <n v="2.0396857282196999E-2"/>
    <n v="7.246395372939253E-2"/>
    <n v="1"/>
    <n v="1.3676829999999999E-2"/>
    <n v="0.1246575"/>
    <n v="7.0535300000000006E-3"/>
    <n v="1.7031667342085475E-2"/>
    <n v="0.15523517304053791"/>
    <n v="8.7837149798177042E-3"/>
    <n v="2.0396857282196999E-2"/>
    <n v="0.18590720486073695"/>
    <n v="1.0519239088713907E-2"/>
  </r>
  <r>
    <s v="13135"/>
    <s v="Gwinnett"/>
    <x v="10"/>
    <n v="4.0851300000000002E-3"/>
    <n v="1.2647890000000001E-3"/>
    <n v="3.5538550000000001E-4"/>
    <n v="3.5538550000000001E-4"/>
    <n v="2.6848729999999997E-4"/>
    <n v="2.8688299999999998E-4"/>
    <s v="13135_2275070000"/>
    <s v="13_2275070000"/>
    <n v="1.245293488482746"/>
    <n v="5.0871857886055204E-3"/>
    <n v="1.5750335060046039E-3"/>
    <n v="4.4255924905118492E-4"/>
    <n v="4.4255924905118492E-4"/>
    <n v="3.3434548643031356E-4"/>
    <n v="3.572535318563956E-4"/>
    <n v="1.4913439212300659"/>
    <n v="6.0923337929345792E-3"/>
    <n v="1.8862353867886538E-3"/>
    <n v="5.3000200511830759E-4"/>
    <n v="5.3000200511830759E-4"/>
    <n v="4.0040690278247303E-4"/>
    <n v="4.2784121815424498E-4"/>
    <n v="1"/>
    <n v="2.6848729999999997E-4"/>
    <n v="1.2647890000000001E-3"/>
    <n v="3.5538550000000001E-4"/>
    <n v="3.3434548643031356E-4"/>
    <n v="1.5750335060046039E-3"/>
    <n v="4.4255924905118492E-4"/>
    <n v="4.0040690278247303E-4"/>
    <n v="1.8862353867886538E-3"/>
    <n v="5.3000200511830759E-4"/>
  </r>
  <r>
    <s v="13135"/>
    <s v="Gwinnett"/>
    <x v="3"/>
    <n v="4.2834668620462004"/>
    <n v="0.92053411200000002"/>
    <n v="0.71194800000000003"/>
    <n v="9.2553200000000002E-2"/>
    <n v="0.19327344199999999"/>
    <n v="1.1948349300999999"/>
    <s v="13135_2275060012"/>
    <s v="13_2275060012"/>
    <n v="0.96671701651127662"/>
    <n v="4.1409003052022229"/>
    <n v="0.8898959903494974"/>
    <n v="0.68825224647117034"/>
    <n v="8.947275337257149E-2"/>
    <n v="0.18684072522110526"/>
    <n v="1.1550672588497317"/>
    <n v="0.96524718551150268"/>
    <n v="4.1346043328218833"/>
    <n v="0.88854296077533035"/>
    <n v="0.68720580323054337"/>
    <n v="8.9336715810083206E-2"/>
    <n v="0.18655664592462065"/>
    <n v="1.1533110534298578"/>
    <n v="1"/>
    <n v="0.19327344199999999"/>
    <n v="0.92053411200000002"/>
    <n v="9.2553200000000002E-2"/>
    <n v="0.18684072522110526"/>
    <n v="0.8898959903494974"/>
    <n v="8.947275337257149E-2"/>
    <n v="0.18655664592462065"/>
    <n v="0.88854296077533035"/>
    <n v="8.9336715810083206E-2"/>
  </r>
  <r>
    <s v="13135"/>
    <s v="Gwinnett"/>
    <x v="4"/>
    <n v="9.9712300000000003"/>
    <n v="5.6006199999999999E-2"/>
    <n v="0.21374499999999999"/>
    <n v="2.77869E-2"/>
    <n v="5.3170400000000003E-3"/>
    <n v="6.0145799999999999E-2"/>
    <s v="13135_2275060011"/>
    <s v="13_2275060011"/>
    <n v="0.96671701651127662"/>
    <n v="9.6393577165477371"/>
    <n v="5.4142146570133859E-2"/>
    <n v="0.2066309286942028"/>
    <n v="2.6862069066097193E-2"/>
    <n v="5.1400730454711184E-3"/>
    <n v="5.8143968331683941E-2"/>
    <n v="0.96524718551150268"/>
    <n v="9.6247016935878609"/>
    <n v="5.4059826921194321E-2"/>
    <n v="0.20631675966715612"/>
    <n v="2.6821227019089573E-2"/>
    <n v="5.1322578952520802E-3"/>
    <n v="5.8055564170337734E-2"/>
    <n v="1"/>
    <n v="5.3170400000000003E-3"/>
    <n v="5.6006199999999999E-2"/>
    <n v="2.77869E-2"/>
    <n v="5.1400730454711184E-3"/>
    <n v="5.4142146570133859E-2"/>
    <n v="2.6862069066097193E-2"/>
    <n v="5.1322578952520802E-3"/>
    <n v="5.4059826921194321E-2"/>
    <n v="2.6821227019089573E-2"/>
  </r>
  <r>
    <s v="13135"/>
    <s v="Gwinnett"/>
    <x v="1"/>
    <n v="193.796693"/>
    <n v="1.0485082299999999"/>
    <n v="3.8181824099999999"/>
    <n v="0.49636361899999998"/>
    <n v="0.161308809"/>
    <n v="2.4272823200000002"/>
    <s v="13135_2275050011"/>
    <s v="13_2275050011"/>
    <n v="0.76195611597328805"/>
    <n v="147.66457548674771"/>
    <n v="0.79891725849682693"/>
    <n v="2.9092874392011283"/>
    <n v="0.37820729524368496"/>
    <n v="0.12291023357791697"/>
    <n v="1.8494826089178318"/>
    <n v="0.80016963701616806"/>
    <n v="155.07022949274375"/>
    <n v="0.83898444980756481"/>
    <n v="3.0551936330712177"/>
    <n v="0.39717509684326152"/>
    <n v="0.12907441114504037"/>
    <n v="1.9422376129301624"/>
    <n v="1"/>
    <n v="0.161308809"/>
    <n v="1.0485082299999999"/>
    <n v="0.49636361899999998"/>
    <n v="0.12291023357791697"/>
    <n v="0.79891725849682693"/>
    <n v="0.37820729524368496"/>
    <n v="0.12907441114504037"/>
    <n v="0.83898444980756481"/>
    <n v="0.39717509684326152"/>
  </r>
  <r>
    <s v="13135"/>
    <s v="Gwinnett"/>
    <x v="0"/>
    <n v="3.4037299999999999"/>
    <n v="1.9118E-2"/>
    <n v="7.3002899999999996E-2"/>
    <n v="9.4903799999999996E-3"/>
    <n v="1.815E-3"/>
    <n v="0.1649322"/>
    <s v="13135_2275001000"/>
    <s v="13_2275001000"/>
    <n v="1"/>
    <n v="3.4037299999999999"/>
    <n v="1.9118E-2"/>
    <n v="7.3002899999999996E-2"/>
    <n v="9.4903799999999996E-3"/>
    <n v="1.815E-3"/>
    <n v="0.1649322"/>
    <n v="1"/>
    <n v="3.4037299999999999"/>
    <n v="1.9118E-2"/>
    <n v="7.3002899999999996E-2"/>
    <n v="9.4903799999999996E-3"/>
    <n v="1.815E-3"/>
    <n v="0.1649322"/>
    <n v="1"/>
    <n v="1.815E-3"/>
    <n v="1.9118E-2"/>
    <n v="9.4903799999999996E-3"/>
    <n v="1.815E-3"/>
    <n v="1.9118E-2"/>
    <n v="9.4903799999999996E-3"/>
    <n v="1.815E-3"/>
    <n v="1.9118E-2"/>
    <n v="9.4903799999999996E-3"/>
  </r>
  <r>
    <s v="13135"/>
    <s v="Gwinnett"/>
    <x v="8"/>
    <n v="5.6305800000000003E-2"/>
    <n v="6.6866599999999997E-3"/>
    <n v="2.0002099999999999E-4"/>
    <n v="1.9224199999999999E-4"/>
    <n v="1.8482000000000001E-4"/>
    <n v="1.9690300000000001E-3"/>
    <s v="13135_2270008005"/>
    <s v="13_2270008005"/>
    <n v="1.245293488482746"/>
    <n v="7.0117246103811801E-2"/>
    <n v="8.3268541576980385E-3"/>
    <n v="2.4908484885980732E-4"/>
    <n v="2.3939771081290005E-4"/>
    <n v="2.3015514254138113E-4"/>
    <n v="2.4520202376271815E-3"/>
    <n v="1.4913439212300659"/>
    <n v="8.3971312559995848E-2"/>
    <n v="9.9721097443322311E-3"/>
    <n v="2.9830010246835898E-4"/>
    <n v="2.866989381051103E-4"/>
    <n v="2.7563018352174079E-4"/>
    <n v="2.9365009212196369E-3"/>
    <n v="1"/>
    <n v="1.8482000000000001E-4"/>
    <n v="6.6866599999999997E-3"/>
    <n v="1.9224199999999999E-4"/>
    <n v="2.3015514254138113E-4"/>
    <n v="8.3268541576980385E-3"/>
    <n v="2.3939771081290005E-4"/>
    <n v="2.7563018352174079E-4"/>
    <n v="9.9721097443322311E-3"/>
    <n v="2.866989381051103E-4"/>
  </r>
  <r>
    <s v="13135"/>
    <s v="Gwinnett"/>
    <x v="7"/>
    <n v="9.1993399999999996E-4"/>
    <n v="1.0924799999999999E-4"/>
    <n v="3.2679800000000002E-6"/>
    <n v="3.1408800000000002E-6"/>
    <n v="3.01962E-6"/>
    <n v="3.2170399999999999E-5"/>
    <s v="13135_2268008005"/>
    <s v="13_2268008005"/>
    <n v="1.245293488482746"/>
    <n v="1.1455878200338865E-3"/>
    <n v="1.3604582302976302E-4"/>
    <n v="4.0695942144918444E-6"/>
    <n v="3.9113174121056879E-6"/>
    <n v="3.7603131236922695E-6"/>
    <n v="4.0061589641885334E-5"/>
    <n v="1.4913439212300659"/>
    <n v="1.3719379788328593E-3"/>
    <n v="1.6292634070654222E-4"/>
    <n v="4.8736821077014305E-6"/>
    <n v="4.6841322953130893E-6"/>
    <n v="4.5032919314247313E-6"/>
    <n v="4.7977130483539709E-5"/>
    <n v="1"/>
    <n v="3.01962E-6"/>
    <n v="1.0924799999999999E-4"/>
    <n v="3.1408800000000002E-6"/>
    <n v="3.7603131236922695E-6"/>
    <n v="1.3604582302976302E-4"/>
    <n v="3.9113174121056879E-6"/>
    <n v="4.5032919314247313E-6"/>
    <n v="1.6292634070654222E-4"/>
    <n v="4.6841322953130893E-6"/>
  </r>
  <r>
    <s v="13135"/>
    <s v="Gwinnett"/>
    <x v="6"/>
    <n v="1.1632999999999999E-3"/>
    <n v="1.3814900000000001E-4"/>
    <n v="4.1325300000000002E-6"/>
    <n v="3.9717999999999998E-6"/>
    <n v="3.8184599999999997E-6"/>
    <n v="4.0681099999999999E-5"/>
    <s v="13135_2267008005"/>
    <s v="13_2267008005"/>
    <n v="1.245293488482746"/>
    <n v="1.4486499151519783E-3"/>
    <n v="1.720360501404029E-4"/>
    <n v="5.1462126999596023E-6"/>
    <n v="4.9460566775557708E-6"/>
    <n v="4.7551033740318257E-6"/>
    <n v="5.0659908934315438E-5"/>
    <n v="1.4913439212300659"/>
    <n v="1.7348803835669354E-3"/>
    <n v="2.0602767137401239E-4"/>
    <n v="6.1630234948008841E-6"/>
    <n v="5.9233197863415754E-6"/>
    <n v="5.6946371094601569E-6"/>
    <n v="6.0669511193952435E-5"/>
    <n v="1"/>
    <n v="3.8184599999999997E-6"/>
    <n v="1.3814900000000001E-4"/>
    <n v="3.9717999999999998E-6"/>
    <n v="4.7551033740318257E-6"/>
    <n v="1.720360501404029E-4"/>
    <n v="4.9460566775557708E-6"/>
    <n v="5.6946371094601569E-6"/>
    <n v="2.0602767137401239E-4"/>
    <n v="5.9233197863415754E-6"/>
  </r>
  <r>
    <s v="13135"/>
    <s v="Gwinnett"/>
    <x v="5"/>
    <n v="1.18423E-2"/>
    <n v="1.40635E-3"/>
    <n v="4.2068799999999999E-5"/>
    <n v="4.0432600000000003E-5"/>
    <n v="3.8871600000000002E-5"/>
    <n v="4.1413000000000002E-4"/>
    <s v="13135_2265008005"/>
    <s v="13_2265008005"/>
    <n v="1.245293488482746"/>
    <n v="1.4747139078659223E-2"/>
    <n v="1.7513184975277098E-3"/>
    <n v="5.2388002708282946E-5"/>
    <n v="5.0350453502427483E-5"/>
    <n v="4.8406550366905916E-5"/>
    <n v="5.1571339238535966E-4"/>
    <n v="1.4913439212300659"/>
    <n v="1.7660942118382809E-2"/>
    <n v="2.0973515236219031E-3"/>
    <n v="6.2739049153443397E-5"/>
    <n v="6.0298912229526765E-5"/>
    <n v="5.797092436848663E-5"/>
    <n v="6.1761025809900722E-4"/>
    <n v="1"/>
    <n v="3.8871600000000002E-5"/>
    <n v="1.40635E-3"/>
    <n v="4.0432600000000003E-5"/>
    <n v="4.8406550366905916E-5"/>
    <n v="1.7513184975277098E-3"/>
    <n v="5.0350453502427483E-5"/>
    <n v="5.797092436848663E-5"/>
    <n v="2.0973515236219031E-3"/>
    <n v="6.0298912229526765E-5"/>
  </r>
  <r>
    <s v="13135"/>
    <s v="Gwinnett"/>
    <x v="2"/>
    <n v="60.236673000000003"/>
    <n v="2.0362722"/>
    <n v="1.4887724000000002"/>
    <n v="0.19354054000000001"/>
    <n v="0.46277827000000005"/>
    <n v="3.4351366000000003"/>
    <s v="13135_2275050012"/>
    <s v="13_2275050012"/>
    <n v="0.76195611597328805"/>
    <n v="45.897701398233032"/>
    <n v="1.5515500565763825"/>
    <n v="1.1343792354722306"/>
    <n v="0.14746939814177279"/>
    <n v="0.35261673316603764"/>
    <n v="2.6174233415736867"/>
    <n v="0.80016963701616806"/>
    <n v="48.199556769471613"/>
    <n v="1.629363187140114"/>
    <n v="1.1912704709076896"/>
    <n v="0.15486526363971317"/>
    <n v="0.37030112032487023"/>
    <n v="2.7486920063229539"/>
    <n v="1"/>
    <n v="0.46277827000000005"/>
    <n v="2.0362722"/>
    <n v="0.19354054000000001"/>
    <n v="0.35261673316603764"/>
    <n v="1.5515500565763825"/>
    <n v="0.14746939814177279"/>
    <n v="0.37030112032487023"/>
    <n v="1.629363187140114"/>
    <n v="0.15486526363971317"/>
  </r>
  <r>
    <s v="13139"/>
    <s v="Hall"/>
    <x v="0"/>
    <n v="3.5162499999999999"/>
    <n v="1.975E-2"/>
    <n v="7.5416200000000003E-2"/>
    <n v="9.8041099999999996E-3"/>
    <n v="1.8749999999999999E-3"/>
    <n v="0.1703846"/>
    <s v="13139_2275001000"/>
    <s v="13_2275001000"/>
    <n v="1"/>
    <n v="3.5162499999999999"/>
    <n v="1.975E-2"/>
    <n v="7.5416200000000003E-2"/>
    <n v="9.8041099999999996E-3"/>
    <n v="1.8749999999999999E-3"/>
    <n v="0.1703846"/>
    <n v="1"/>
    <n v="3.5162499999999999"/>
    <n v="1.975E-2"/>
    <n v="7.5416200000000003E-2"/>
    <n v="9.8041099999999996E-3"/>
    <n v="1.8749999999999999E-3"/>
    <n v="0.1703846"/>
    <n v="1"/>
    <n v="1.8749999999999999E-3"/>
    <n v="1.975E-2"/>
    <n v="9.8041099999999996E-3"/>
    <n v="1.8749999999999999E-3"/>
    <n v="1.975E-2"/>
    <n v="9.8041099999999996E-3"/>
    <n v="1.8749999999999999E-3"/>
    <n v="1.975E-2"/>
    <n v="9.8041099999999996E-3"/>
  </r>
  <r>
    <s v="13139"/>
    <s v="Hall"/>
    <x v="1"/>
    <n v="75.581123000000005"/>
    <n v="0.40892077000000004"/>
    <n v="1.48910286"/>
    <n v="0.193583175"/>
    <n v="6.2910833999999999E-2"/>
    <n v="0.94664402000000003"/>
    <s v="13139_2275050011"/>
    <s v="13_2275050011"/>
    <n v="0.89202370086279448"/>
    <n v="67.420153053826084"/>
    <n v="0.36476701861506361"/>
    <n v="1.3283150441425717"/>
    <n v="0.17268078018826999"/>
    <n v="5.6117954969044918E-2"/>
    <n v="0.8444289021200333"/>
    <n v="0.91311745820169576"/>
    <n v="69.014442921789737"/>
    <n v="0.3733926941082803"/>
    <n v="1.3597258185240757"/>
    <n v="0.17676417670661404"/>
    <n v="5.7444980835428823E-2"/>
    <n v="0.86439718136423527"/>
    <n v="1"/>
    <n v="6.2910833999999999E-2"/>
    <n v="0.40892077000000004"/>
    <n v="0.193583175"/>
    <n v="5.6117954969044918E-2"/>
    <n v="0.36476701861506361"/>
    <n v="0.17268078018826999"/>
    <n v="5.7444980835428823E-2"/>
    <n v="0.3733926941082803"/>
    <n v="0.17676417670661404"/>
  </r>
  <r>
    <s v="13139"/>
    <s v="Hall"/>
    <x v="2"/>
    <n v="25.882777999999998"/>
    <n v="0.87495319999999999"/>
    <n v="0.63970539999999998"/>
    <n v="8.3161639999999995E-2"/>
    <n v="0.19884921999999999"/>
    <n v="1.4760275999999999"/>
    <s v="13139_2275050012"/>
    <s v="13_2275050012"/>
    <n v="0.89202370086279448"/>
    <n v="23.088051420170117"/>
    <n v="0.78047899154574474"/>
    <n v="0.57063237836991432"/>
    <n v="7.4182153882619395E-2"/>
    <n v="0.17737821713808"/>
    <n v="1.3166516023276285"/>
    <n v="0.91311745820169576"/>
    <n v="23.634016458558769"/>
    <n v="0.79893504202943999"/>
    <n v="0.58412616884589907"/>
    <n v="7.593634533668446E-2"/>
    <n v="0.1815726943317898"/>
    <n v="1.3477865703475491"/>
    <n v="1"/>
    <n v="0.19884921999999999"/>
    <n v="0.87495319999999999"/>
    <n v="8.3161639999999995E-2"/>
    <n v="0.17737821713808"/>
    <n v="0.78047899154574474"/>
    <n v="7.4182153882619395E-2"/>
    <n v="0.1815726943317898"/>
    <n v="0.79893504202943999"/>
    <n v="7.593634533668446E-2"/>
  </r>
  <r>
    <s v="13139"/>
    <s v="Hall"/>
    <x v="4"/>
    <n v="0.43634299999999998"/>
    <n v="2.4508400000000001E-3"/>
    <n v="9.3535300000000005E-3"/>
    <n v="1.2159600000000001E-3"/>
    <n v="2.32675E-4"/>
    <n v="2.6319999999999998E-3"/>
    <s v="13139_2275060011"/>
    <s v="13_2275060011"/>
    <n v="1.069136758715016"/>
    <n v="0.46651034070798619"/>
    <n v="2.62028313372911E-3"/>
    <n v="1.0000202746743665E-2"/>
    <n v="1.3000275331271109E-3"/>
    <n v="2.4876139533401635E-4"/>
    <n v="2.8139679489379218E-3"/>
    <n v="1.2142350393764754"/>
    <n v="0.52982295978664939"/>
    <n v="2.975895803905441E-3"/>
    <n v="1.1357383867859044E-2"/>
    <n v="1.4764612384802192E-3"/>
    <n v="2.8252213778692142E-4"/>
    <n v="3.1958666236388831E-3"/>
    <n v="1"/>
    <n v="2.32675E-4"/>
    <n v="2.4508400000000001E-3"/>
    <n v="1.2159600000000001E-3"/>
    <n v="2.4876139533401635E-4"/>
    <n v="2.62028313372911E-3"/>
    <n v="1.3000275331271109E-3"/>
    <n v="2.8252213778692142E-4"/>
    <n v="2.975895803905441E-3"/>
    <n v="1.4764612384802192E-3"/>
  </r>
  <r>
    <s v="13139"/>
    <s v="Hall"/>
    <x v="3"/>
    <n v="0.20827000000000001"/>
    <n v="4.4718899999999999E-2"/>
    <n v="3.4797099999999997E-2"/>
    <n v="4.5236199999999999E-3"/>
    <n v="9.3714100000000002E-3"/>
    <n v="5.8024699999999999E-2"/>
    <s v="13139_2275060012"/>
    <s v="13_2275060012"/>
    <n v="1.069136758715016"/>
    <n v="0.22266911273757639"/>
    <n v="4.781061979930093E-2"/>
    <n v="3.7202858706682281E-2"/>
    <n v="4.8363684244584204E-3"/>
    <n v="1.0019318911989488E-2"/>
    <n v="6.2036339683411185E-2"/>
    <n v="1.2142350393764754"/>
    <n v="0.25288873165093856"/>
    <n v="5.4299255302372666E-2"/>
    <n v="4.2251858088687151E-2"/>
    <n v="5.4927379088242113E-3"/>
    <n v="1.1379094390363095E-2"/>
    <n v="7.0455623889308164E-2"/>
    <n v="1"/>
    <n v="9.3714100000000002E-3"/>
    <n v="4.4718899999999999E-2"/>
    <n v="4.5236199999999999E-3"/>
    <n v="1.0019318911989488E-2"/>
    <n v="4.781061979930093E-2"/>
    <n v="4.8363684244584204E-3"/>
    <n v="1.1379094390363095E-2"/>
    <n v="5.4299255302372666E-2"/>
    <n v="5.4927379088242113E-3"/>
  </r>
  <r>
    <s v="13149"/>
    <s v="Heard"/>
    <x v="1"/>
    <n v="0.93016900000000002"/>
    <n v="5.0325500000000002E-3"/>
    <n v="1.8326209999999999E-2"/>
    <n v="2.382407E-3"/>
    <n v="7.7423800000000001E-4"/>
    <n v="1.1650264E-2"/>
    <s v="13149_2275050011"/>
    <s v="13_2275050011"/>
    <n v="0.89202370086279448"/>
    <n v="0.8297327938078447"/>
    <n v="4.4891538757770568E-3"/>
    <n v="1.6347413666988751E-2"/>
    <n v="2.1251635091014275E-3"/>
    <n v="6.9063864610860828E-4"/>
    <n v="1.0392311609308584E-2"/>
    <n v="0.91311745820169576"/>
    <n v="0.84935355297801318"/>
    <n v="4.5953092642729444E-3"/>
    <n v="1.6733982293670499E-2"/>
    <n v="2.1754174242419274E-3"/>
    <n v="7.0697023460316449E-4"/>
    <n v="1.0638059451058722E-2"/>
    <n v="0"/>
    <n v="0"/>
    <n v="0"/>
    <n v="0"/>
    <n v="0"/>
    <n v="0"/>
    <n v="0"/>
    <n v="0"/>
    <n v="0"/>
    <n v="0"/>
  </r>
  <r>
    <s v="13151"/>
    <s v="Henry"/>
    <x v="1"/>
    <n v="90.478807999999987"/>
    <n v="0.48952249000000003"/>
    <n v="1.78261556"/>
    <n v="0.23174018900000001"/>
    <n v="7.5311152000000006E-2"/>
    <n v="1.1332367319999999"/>
    <s v="13151_2275050011"/>
    <s v="13_2275050011"/>
    <n v="0.89202370086279448"/>
    <n v="80.709241161814205"/>
    <n v="0.43666566318537031"/>
    <n v="1.5901353290468028"/>
    <n v="0.20671774103042348"/>
    <n v="6.7179332523280455E-2"/>
    <n v="1.0108740236322986"/>
    <n v="0.91311745820169576"/>
    <n v="82.617779182079246"/>
    <n v="0.44699153180136508"/>
    <n v="1.6277373890979925"/>
    <n v="0.21160601234286058"/>
    <n v="6.8767927688481556E-2"/>
    <n v="1.0347782442646363"/>
    <n v="1"/>
    <n v="7.5311152000000006E-2"/>
    <n v="0.48952249000000003"/>
    <n v="0.23174018900000001"/>
    <n v="6.7179332523280455E-2"/>
    <n v="0.43666566318537031"/>
    <n v="0.20671774103042348"/>
    <n v="6.8767927688481556E-2"/>
    <n v="0.44699153180136508"/>
    <n v="0.21160601234286058"/>
  </r>
  <r>
    <s v="13151"/>
    <s v="Henry"/>
    <x v="2"/>
    <n v="30.060328999999999"/>
    <n v="1.0161705999999999"/>
    <n v="0.7429538"/>
    <n v="9.6583920000000004E-2"/>
    <n v="0.23094371"/>
    <n v="1.7142528000000001"/>
    <s v="13151_2275050012"/>
    <s v="13_2275050012"/>
    <n v="0.89202370086279448"/>
    <n v="26.814525923733186"/>
    <n v="0.90644825931996631"/>
    <n v="0.66273239824607644"/>
    <n v="8.6155145762236082E-2"/>
    <n v="0.20600726288518395"/>
    <n v="1.5291541268704079"/>
    <n v="0.91311745820169576"/>
    <n v="27.448611209186723"/>
    <n v="0.92788311537129209"/>
    <n v="0.67840408541729103"/>
    <n v="8.8192463533555934E-2"/>
    <n v="0.21087873346286953"/>
    <n v="1.5653141594511399"/>
    <n v="1"/>
    <n v="0.23094371"/>
    <n v="1.0161705999999999"/>
    <n v="9.6583920000000004E-2"/>
    <n v="0.20600726288518395"/>
    <n v="0.90644825931996631"/>
    <n v="8.6155145762236082E-2"/>
    <n v="0.21087873346286953"/>
    <n v="0.92788311537129209"/>
    <n v="8.8192463533555934E-2"/>
  </r>
  <r>
    <s v="13151"/>
    <s v="Henry"/>
    <x v="4"/>
    <n v="2.6180599999999998"/>
    <n v="1.47051E-2"/>
    <n v="5.6121200000000003E-2"/>
    <n v="7.2957500000000002E-3"/>
    <n v="1.39605E-3"/>
    <n v="1.5791980000000001E-2"/>
    <s v="13151_2275060011"/>
    <s v="13_2275060011"/>
    <n v="1.069136758715016"/>
    <n v="2.7990641825214349"/>
    <n v="1.5721762950580181E-2"/>
    <n v="6.0001237863197159E-2"/>
    <n v="7.8001545073950783E-3"/>
    <n v="1.4925683720040982E-3"/>
    <n v="1.6883786310892358E-2"/>
    <n v="1.2142350393764754"/>
    <n v="3.178940187189975"/>
    <n v="1.7855447677535007E-2"/>
    <n v="6.8144327491855047E-2"/>
    <n v="8.8587552885309208E-3"/>
    <n v="1.6951328267215285E-3"/>
    <n v="1.9175175457132512E-2"/>
    <n v="1"/>
    <n v="1.39605E-3"/>
    <n v="1.47051E-2"/>
    <n v="7.2957500000000002E-3"/>
    <n v="1.4925683720040982E-3"/>
    <n v="1.5721762950580181E-2"/>
    <n v="7.8001545073950783E-3"/>
    <n v="1.6951328267215285E-3"/>
    <n v="1.7855447677535007E-2"/>
    <n v="8.8587552885309208E-3"/>
  </r>
  <r>
    <s v="13151"/>
    <s v="Henry"/>
    <x v="3"/>
    <n v="1.24962"/>
    <n v="0.26831300000000002"/>
    <n v="0.208782"/>
    <n v="2.7141700000000001E-2"/>
    <n v="5.6228399999999998E-2"/>
    <n v="0.34814800000000001"/>
    <s v="13151_2275060012"/>
    <s v="13_2275060012"/>
    <n v="1.069136758715016"/>
    <n v="1.3360146764254583"/>
    <n v="0.28686329114110209"/>
    <n v="0.22321651075803847"/>
    <n v="2.901818916401535E-2"/>
    <n v="6.0115849323731402E-2"/>
    <n v="0.37221782427311539"/>
    <n v="1.2142350393764754"/>
    <n v="1.517332389905631"/>
    <n v="0.32579504612022026"/>
    <n v="0.2535104199910993"/>
    <n v="3.2956403168244483E-2"/>
    <n v="6.827449348807621E-2"/>
    <n v="0.42273350048884117"/>
    <n v="1"/>
    <n v="5.6228399999999998E-2"/>
    <n v="0.26831300000000002"/>
    <n v="2.7141700000000001E-2"/>
    <n v="6.0115849323731402E-2"/>
    <n v="0.28686329114110209"/>
    <n v="2.901818916401535E-2"/>
    <n v="6.827449348807621E-2"/>
    <n v="0.32579504612022026"/>
    <n v="3.2956403168244483E-2"/>
  </r>
  <r>
    <s v="13217"/>
    <s v="Newton"/>
    <x v="1"/>
    <n v="58.442450999999998"/>
    <n v="0.31619380000000002"/>
    <n v="1.15142981"/>
    <n v="0.149685977"/>
    <n v="4.8645279E-2"/>
    <n v="0.73198528000000007"/>
    <s v="13217_2275050011"/>
    <s v="13_2275050011"/>
    <n v="0.89202370086279448"/>
    <n v="52.132051428512526"/>
    <n v="0.28205236366587028"/>
    <n v="1.0271026803999443"/>
    <n v="0.13352343917080314"/>
    <n v="4.3392741803083175E-2"/>
    <n v="0.65294821844268891"/>
    <n v="0.91311745820169576"/>
    <n v="53.364822308197148"/>
    <n v="0.28872207895513535"/>
    <n v="1.0513906614048616"/>
    <n v="0.13668087884667748"/>
    <n v="4.4418853513992329E-2"/>
    <n v="0.66838853831465661"/>
    <n v="1"/>
    <n v="4.8645279E-2"/>
    <n v="0.31619380000000002"/>
    <n v="0.149685977"/>
    <n v="4.3392741803083175E-2"/>
    <n v="0.28205236366587028"/>
    <n v="0.13352343917080314"/>
    <n v="4.4418853513992329E-2"/>
    <n v="0.28872207895513535"/>
    <n v="0.13668087884667748"/>
  </r>
  <r>
    <s v="13217"/>
    <s v="Newton"/>
    <x v="2"/>
    <n v="19.525539000000002"/>
    <n v="0.66005159999999996"/>
    <n v="0.48258419999999996"/>
    <n v="6.2735920000000001E-2"/>
    <n v="0.15000860999999999"/>
    <n v="1.1134937999999999"/>
    <s v="13217_2275050012"/>
    <s v="13_2275050012"/>
    <n v="0.89202370086279448"/>
    <n v="17.417243560120831"/>
    <n v="0.58878167099240886"/>
    <n v="0.43047654406191094"/>
    <n v="5.5961927535432207E-2"/>
    <n v="0.13381123545348358"/>
    <n v="0.9932628603637762"/>
    <n v="0.91311745820169576"/>
    <n v="17.829110541698082"/>
    <n v="0.60270463927396234"/>
    <n v="0.44065605807229874"/>
    <n v="5.7285263808344929E-2"/>
    <n v="0.13697548067156948"/>
    <n v="1.0167506283793473"/>
    <n v="1"/>
    <n v="0.15000860999999999"/>
    <n v="0.66005159999999996"/>
    <n v="6.2735920000000001E-2"/>
    <n v="0.13381123545348358"/>
    <n v="0.58878167099240886"/>
    <n v="5.5961927535432207E-2"/>
    <n v="0.13697548067156948"/>
    <n v="0.60270463927396234"/>
    <n v="5.7285263808344929E-2"/>
  </r>
  <r>
    <s v="13223"/>
    <s v="Paulding"/>
    <x v="1"/>
    <n v="1.410839"/>
    <n v="7.6331400000000009E-3"/>
    <n v="2.7796410000000001E-2"/>
    <n v="3.6135340000000003E-3"/>
    <n v="1.1743300000000001E-3"/>
    <n v="1.7670612000000002E-2"/>
    <s v="13223_2275050011"/>
    <s v="13_2275050011"/>
    <n v="0.89202370086279448"/>
    <n v="1.2585018261015641"/>
    <n v="6.8089417920038321E-3"/>
    <n v="2.4795056518899589E-2"/>
    <n v="3.2233579718735374E-3"/>
    <n v="1.0475301926342055E-3"/>
    <n v="1.5762604712750507E-2"/>
    <n v="0.91311745820169576"/>
    <n v="1.2882617216118222"/>
    <n v="6.9699533948976928E-3"/>
    <n v="2.5381387246332199E-2"/>
    <n v="3.2995809812054067E-3"/>
    <n v="1.0723012246899974E-3"/>
    <n v="1.6135344314308384E-2"/>
    <n v="1"/>
    <n v="1.1743300000000001E-3"/>
    <n v="7.6331400000000009E-3"/>
    <n v="3.6135340000000003E-3"/>
    <n v="1.0475301926342055E-3"/>
    <n v="6.8089417920038321E-3"/>
    <n v="3.2233579718735374E-3"/>
    <n v="1.0723012246899974E-3"/>
    <n v="6.9699533948976928E-3"/>
    <n v="3.2995809812054067E-3"/>
  </r>
  <r>
    <s v="13223"/>
    <s v="Paulding"/>
    <x v="2"/>
    <n v="1.2579289999999999"/>
    <n v="4.2523699999999998E-2"/>
    <n v="3.1090279999999998E-2"/>
    <n v="4.0417400000000003E-3"/>
    <n v="9.6642699999999991E-3"/>
    <n v="7.1736299999999989E-2"/>
    <s v="13223_2275050012"/>
    <s v="13_2275050012"/>
    <n v="0.89202370086279448"/>
    <n v="1.122102482002634"/>
    <n v="3.7932148248379212E-2"/>
    <n v="2.7733266626460518E-2"/>
    <n v="3.6053278727251913E-3"/>
    <n v="8.6207578915372778E-3"/>
    <n v="6.3990479812203668E-2"/>
    <n v="0.91311745820169576"/>
    <n v="1.1486369310782008"/>
    <n v="3.8829132857331451E-2"/>
    <n v="2.8389077448379017E-2"/>
    <n v="3.6905833555121222E-3"/>
    <n v="8.8246136577749008E-3"/>
    <n v="6.5503667916794295E-2"/>
    <n v="1"/>
    <n v="9.6642699999999991E-3"/>
    <n v="4.2523699999999998E-2"/>
    <n v="4.0417400000000003E-3"/>
    <n v="8.6207578915372778E-3"/>
    <n v="3.7932148248379212E-2"/>
    <n v="3.6053278727251913E-3"/>
    <n v="8.8246136577749008E-3"/>
    <n v="3.8829132857331451E-2"/>
    <n v="3.6905833555121222E-3"/>
  </r>
  <r>
    <s v="13237"/>
    <s v="Putnam"/>
    <x v="1"/>
    <n v="0.46828499999999995"/>
    <n v="2.5335899999999996E-3"/>
    <n v="9.2261600000000006E-3"/>
    <n v="1.1994E-3"/>
    <n v="3.8978299999999999E-4"/>
    <n v="5.8652119999999999E-3"/>
    <s v="13237_2275050011"/>
    <s v="13_2275050011"/>
    <n v="0.89202370086279448"/>
    <n v="0.41772131875853369"/>
    <n v="2.2600223282689671E-3"/>
    <n v="8.2299533879522796E-3"/>
    <n v="1.0698932268148357E-3"/>
    <n v="3.4769567419340263E-4"/>
    <n v="5.2319081145848724E-3"/>
    <n v="0.91311745820169576"/>
    <n v="0.42759920891398107"/>
    <n v="2.3134652609252339E-3"/>
    <n v="8.424567768162158E-3"/>
    <n v="1.095193079367114E-3"/>
    <n v="3.5591766221023156E-4"/>
    <n v="5.3556274732540843E-3"/>
    <n v="0"/>
    <n v="0"/>
    <n v="0"/>
    <n v="0"/>
    <n v="0"/>
    <n v="0"/>
    <n v="0"/>
    <n v="0"/>
    <n v="0"/>
    <n v="0"/>
  </r>
  <r>
    <s v="13247"/>
    <s v="Rockdale"/>
    <x v="1"/>
    <n v="0.96000799999999997"/>
    <n v="5.19398E-3"/>
    <n v="1.89141E-2"/>
    <n v="2.4588330000000001E-3"/>
    <n v="7.99075E-4"/>
    <n v="1.2024E-2"/>
    <s v="13247_2275050011"/>
    <s v="13_2275050011"/>
    <n v="0.89202370086279448"/>
    <n v="0.85634988901788955"/>
    <n v="4.6331532618073372E-3"/>
    <n v="1.6871825480488982E-2"/>
    <n v="2.1933373124635677E-3"/>
    <n v="7.127938387669375E-4"/>
    <n v="1.072569297917424E-2"/>
    <n v="0.91311745820169576"/>
    <n v="0.87660006481329356"/>
    <n v="4.742713815550444E-3"/>
    <n v="1.7270794916172692E-2"/>
    <n v="2.2452033391024504E-3"/>
    <n v="7.2964933291252E-4"/>
    <n v="1.097932431741719E-2"/>
    <n v="1"/>
    <n v="7.99075E-4"/>
    <n v="5.19398E-3"/>
    <n v="2.4588330000000001E-3"/>
    <n v="7.127938387669375E-4"/>
    <n v="4.6331532618073372E-3"/>
    <n v="2.1933373124635677E-3"/>
    <n v="7.2964933291252E-4"/>
    <n v="4.742713815550444E-3"/>
    <n v="2.2452033391024504E-3"/>
  </r>
  <r>
    <s v="13247"/>
    <s v="Rockdale"/>
    <x v="2"/>
    <n v="0.86287800000000003"/>
    <n v="2.9169199999999999E-2"/>
    <n v="2.1326399999999999E-2"/>
    <n v="2.7724400000000001E-3"/>
    <n v="6.6292199999999999E-3"/>
    <n v="4.9207599999999997E-2"/>
    <s v="13247_2275050012"/>
    <s v="13_2275050012"/>
    <n v="0.89202370086279448"/>
    <n v="0.76970762695308637"/>
    <n v="2.6019617735207026E-2"/>
    <n v="1.9023654254080299E-2"/>
    <n v="2.473082189220046E-3"/>
    <n v="5.913421358233654E-3"/>
    <n v="4.3894345462576041E-2"/>
    <n v="0.91311745820169576"/>
    <n v="0.78790896609816286"/>
    <n v="2.6634905761776902E-2"/>
    <n v="1.9473508160592644E-2"/>
    <n v="2.5315633658167095E-3"/>
    <n v="6.0532565162598456E-3"/>
    <n v="4.4932318636205761E-2"/>
    <n v="1"/>
    <n v="6.6292199999999999E-3"/>
    <n v="2.9169199999999999E-2"/>
    <n v="2.7724400000000001E-3"/>
    <n v="5.913421358233654E-3"/>
    <n v="2.6019617735207026E-2"/>
    <n v="2.473082189220046E-3"/>
    <n v="6.0532565162598456E-3"/>
    <n v="2.6634905761776902E-2"/>
    <n v="2.5315633658167095E-3"/>
  </r>
  <r>
    <s v="13255"/>
    <s v="Spalding"/>
    <x v="1"/>
    <n v="48.346628000000003"/>
    <n v="0.26157213999999995"/>
    <n v="0.95252541000000002"/>
    <n v="0.12382837100000001"/>
    <n v="4.0241867999999993E-2"/>
    <n v="0.60553531999999988"/>
    <s v="13255_2275050011"/>
    <s v="13_2275050011"/>
    <n v="0.89202370086279448"/>
    <n v="43.126338032796809"/>
    <n v="0.23332854836540096"/>
    <n v="0.84967524139405071"/>
    <n v="0.11045784177123114"/>
    <n v="3.5896700022992056E-2"/>
    <n v="0.5401518571495364"/>
    <n v="0.91311745820169576"/>
    <n v="44.146150071982937"/>
    <n v="0.23884608761317808"/>
    <n v="0.86976758125172815"/>
    <n v="0.11306984738077658"/>
    <n v="3.6745552221448152E-2"/>
    <n v="0.5529248722497504"/>
    <n v="1"/>
    <n v="4.0241867999999993E-2"/>
    <n v="0.26157213999999995"/>
    <n v="0.12382837100000001"/>
    <n v="3.5896700022992056E-2"/>
    <n v="0.23332854836540096"/>
    <n v="0.11045784177123114"/>
    <n v="3.6745552221448152E-2"/>
    <n v="0.23884608761317808"/>
    <n v="0.11306984738077658"/>
  </r>
  <r>
    <s v="13255"/>
    <s v="Spalding"/>
    <x v="2"/>
    <n v="13.1684"/>
    <n v="0.44514999999999999"/>
    <n v="0.32546199999999997"/>
    <n v="4.2310100000000003E-2"/>
    <n v="0.10116799999999999"/>
    <n v="0.75095699999999999"/>
    <s v="13255_2275050012"/>
    <s v="13_2275050012"/>
    <n v="0.89202370086279448"/>
    <n v="11.746524902441623"/>
    <n v="0.39708435043907298"/>
    <n v="0.29031981773020682"/>
    <n v="3.7741611985874925E-2"/>
    <n v="9.0244253768887187E-2"/>
    <n v="0.66987144232882156"/>
    <n v="0.91311745820169576"/>
    <n v="12.024295936583211"/>
    <n v="0.40647423651848485"/>
    <n v="0.29718503418124026"/>
    <n v="3.8634090968259573E-2"/>
    <n v="9.2378267011349158E-2"/>
    <n v="0.68571194705877081"/>
    <n v="1"/>
    <n v="0.10116799999999999"/>
    <n v="0.44514999999999999"/>
    <n v="4.2310100000000003E-2"/>
    <n v="9.0244253768887187E-2"/>
    <n v="0.39708435043907298"/>
    <n v="3.7741611985874925E-2"/>
    <n v="9.2378267011349158E-2"/>
    <n v="0.40647423651848485"/>
    <n v="3.8634090968259573E-2"/>
  </r>
  <r>
    <s v="13297"/>
    <s v="Walton"/>
    <x v="1"/>
    <n v="25.334893000000001"/>
    <n v="0.13707100999999999"/>
    <n v="0.49914878000000001"/>
    <n v="6.4889394000000003E-2"/>
    <n v="2.1087849999999998E-2"/>
    <n v="0.31731752000000002"/>
    <s v="13297_2275050011"/>
    <s v="13_2275050011"/>
    <n v="0.89202370086279448"/>
    <n v="22.599325014822906"/>
    <n v="0.1222705896212011"/>
    <n v="0.4452525420167488"/>
    <n v="5.7882877382624015E-2"/>
    <n v="1.881086200023948E-2"/>
    <n v="0.28305474853900381"/>
    <n v="0.91311745820169576"/>
    <n v="23.133733099971934"/>
    <n v="0.12516193224433922"/>
    <n v="0.45578146525807745"/>
    <n v="5.9251638513528368E-2"/>
    <n v="1.9255683990938629E-2"/>
    <n v="0.28974816730526576"/>
    <n v="1"/>
    <n v="2.1087849999999998E-2"/>
    <n v="0.13707100999999999"/>
    <n v="6.4889394000000003E-2"/>
    <n v="1.881086200023948E-2"/>
    <n v="0.1222705896212011"/>
    <n v="5.7882877382624015E-2"/>
    <n v="1.9255683990938629E-2"/>
    <n v="0.12516193224433922"/>
    <n v="5.9251638513528368E-2"/>
  </r>
  <r>
    <s v="13297"/>
    <s v="Walton"/>
    <x v="2"/>
    <n v="8.3324689999999997"/>
    <n v="0.2816746"/>
    <n v="0.20594120000000002"/>
    <n v="2.6772320000000002E-2"/>
    <n v="6.4015610000000001E-2"/>
    <n v="0.47517779999999998"/>
    <s v="13297_2275050012"/>
    <s v="13_2275050012"/>
    <n v="0.89202370086279448"/>
    <n v="7.4327598347045081"/>
    <n v="0.2512604191310473"/>
    <n v="0.18370443138412496"/>
    <n v="2.3881543967083012E-2"/>
    <n v="5.7103441345189312E-2"/>
    <n v="0.42386985972384078"/>
    <n v="0.91311745820169576"/>
    <n v="7.6085229138244257"/>
    <n v="0.25720199479197936"/>
    <n v="0.18804850508300708"/>
    <n v="2.4446272788562425E-2"/>
    <n v="5.8453771088431056E-2"/>
    <n v="0.43389314492987374"/>
    <n v="1"/>
    <n v="6.4015610000000001E-2"/>
    <n v="0.2816746"/>
    <n v="2.6772320000000002E-2"/>
    <n v="5.7103441345189312E-2"/>
    <n v="0.2512604191310473"/>
    <n v="2.3881543967083012E-2"/>
    <n v="5.8453771088431056E-2"/>
    <n v="0.25720199479197936"/>
    <n v="2.4446272788562425E-2"/>
  </r>
  <r>
    <m/>
    <m/>
    <x v="11"/>
    <n v="24702.664729665019"/>
    <n v="10189.256811713303"/>
    <n v="350.88543060121202"/>
    <n v="293.11919697392301"/>
    <n v="1142.0668222125419"/>
    <n v="2382.4349458723809"/>
    <m/>
    <m/>
    <m/>
    <n v="29233.459384730031"/>
    <n v="12557.501680777814"/>
    <n v="398.99406189188164"/>
    <n v="347.28134349486072"/>
    <n v="1400.5463251018189"/>
    <n v="2787.8554352711812"/>
    <m/>
    <n v="34411.443050664791"/>
    <n v="14974.142632222971"/>
    <n v="458.06635132113138"/>
    <n v="403.67378883200644"/>
    <n v="1668.2984059645592"/>
    <n v="3260.2893349431893"/>
    <m/>
    <n v="1142.0656581915418"/>
    <n v="10189.249245573303"/>
    <n v="293.11561516692296"/>
    <n v="1400.5452867674985"/>
    <n v="12557.49493160161"/>
    <n v="347.27814843812479"/>
    <n v="1668.2973430766622"/>
    <n v="14974.135723448444"/>
    <n v="403.67051822150279"/>
  </r>
</pivotCacheRecords>
</file>

<file path=xl/pivotCache/pivotCacheRecords5.xml><?xml version="1.0" encoding="utf-8"?>
<pivotCacheRecords xmlns="http://schemas.openxmlformats.org/spreadsheetml/2006/main" xmlns:r="http://schemas.openxmlformats.org/officeDocument/2006/relationships" count="33">
  <r>
    <s v="13013"/>
    <s v="Barrow"/>
    <x v="0"/>
    <n v="19.904506999999999"/>
    <n v="142.25040000000001"/>
    <n v="4.6116869999999999"/>
    <n v="4.2427530000000004"/>
    <n v="1.405516"/>
    <n v="6.8813599999999999"/>
    <s v="13013_2285002006"/>
    <s v="13_2285002006"/>
    <n v="1.0139987806523121"/>
    <n v="0"/>
    <n v="34.857142857142861"/>
    <n v="53.968253968253968"/>
    <n v="53.968253968253975"/>
    <n v="95.795795795795797"/>
    <n v="50.537634408602159"/>
    <n v="20.183145827485408"/>
    <n v="93.963185513100683"/>
    <n v="2.1525572198056104"/>
    <n v="1.9803530903120512"/>
    <n v="5.9917961389256411E-2"/>
    <n v="3.4513308587587233"/>
    <n v="1.0742193560351232"/>
    <n v="0"/>
    <n v="54.857142857142861"/>
    <n v="73.015873015873012"/>
    <n v="73.015873015873012"/>
    <n v="95.870870870870874"/>
    <n v="69.892473118279568"/>
    <n v="21.3818066917366"/>
    <n v="68.981957220659183"/>
    <n v="1.3367837852283231"/>
    <n v="1.2298413606840239"/>
    <n v="6.2342933245449247E-2"/>
    <n v="2.2255755163406881"/>
    <n v="1"/>
    <n v="1.405516"/>
    <n v="142.25040000000001"/>
    <n v="4.2427530000000004"/>
    <n v="5.9917961389256411E-2"/>
    <n v="93.963185513100683"/>
    <n v="1.9803530903120512"/>
    <n v="6.2342933245449247E-2"/>
    <n v="68.981957220659183"/>
    <n v="1.2298413606840239"/>
  </r>
  <r>
    <s v="13015"/>
    <s v="Bartow"/>
    <x v="0"/>
    <n v="83.887233718999994"/>
    <n v="599.51279825999995"/>
    <n v="19.435888470999998"/>
    <n v="17.881022005999998"/>
    <n v="5.9235306724000001"/>
    <n v="29.001402726999999"/>
    <s v="13015_2285002006"/>
    <s v="13_2285002006"/>
    <n v="1.0139987806523121"/>
    <n v="0"/>
    <n v="34.857142857142861"/>
    <n v="53.968253968253968"/>
    <n v="53.968253968253975"/>
    <n v="95.795795795795797"/>
    <n v="50.537634408602159"/>
    <n v="85.061552703361514"/>
    <n v="396.00684624002798"/>
    <n v="9.0719214143517704"/>
    <n v="8.3461698542243408"/>
    <n v="0.252523544461208"/>
    <n v="14.5455892699967"/>
    <n v="1.0742193560351232"/>
    <n v="0"/>
    <n v="54.857142857142861"/>
    <n v="73.015873015873012"/>
    <n v="73.015873015873012"/>
    <n v="95.870870870870874"/>
    <n v="69.892473118279568"/>
    <n v="90.113290185192042"/>
    <n v="290.72372522544043"/>
    <n v="5.6338560183158348"/>
    <n v="5.1831488739221934"/>
    <n v="0.26274355986470754"/>
    <n v="9.3796592314233322"/>
    <n v="1"/>
    <n v="5.9235306724000001"/>
    <n v="599.51279825999995"/>
    <n v="17.881022005999998"/>
    <n v="0.252523544461208"/>
    <n v="396.00684624002798"/>
    <n v="8.3461698542243408"/>
    <n v="0.26274355986470754"/>
    <n v="290.72372522544043"/>
    <n v="5.1831488739221934"/>
  </r>
  <r>
    <s v="13045"/>
    <s v="Carroll"/>
    <x v="0"/>
    <n v="20.475819000000001"/>
    <n v="126.95851"/>
    <n v="4.8325205999999996"/>
    <n v="4.4459140000000001"/>
    <n v="1.4458610000000001"/>
    <n v="7.2117665000000004"/>
    <s v="13045_2285002006"/>
    <s v="13_2285002006"/>
    <n v="1.0139987806523121"/>
    <n v="0"/>
    <n v="34.857142857142861"/>
    <n v="53.968253968253968"/>
    <n v="53.968253968253975"/>
    <n v="95.795795795795797"/>
    <n v="50.537634408602159"/>
    <n v="20.762455498857445"/>
    <n v="83.862161565780099"/>
    <n v="2.255633807626003"/>
    <n v="2.0751807916137497"/>
    <n v="6.1637892113808497E-2"/>
    <n v="3.6170455066458369"/>
    <n v="1.0742193560351232"/>
    <n v="0"/>
    <n v="54.857142857142861"/>
    <n v="73.015873015873012"/>
    <n v="73.015873015873012"/>
    <n v="95.870870870870874"/>
    <n v="69.892473118279568"/>
    <n v="21.995521100471741"/>
    <n v="61.566410397570976"/>
    <n v="1.4007965371157769"/>
    <n v="1.2887313787166377"/>
    <n v="6.41324722060784E-2"/>
    <n v="2.3324358777866552"/>
    <n v="1"/>
    <n v="1.4458610000000001"/>
    <n v="126.95851"/>
    <n v="4.4459140000000001"/>
    <n v="6.1637892113808497E-2"/>
    <n v="83.862161565780099"/>
    <n v="2.0751807916137497"/>
    <n v="6.41324722060784E-2"/>
    <n v="61.566410397570976"/>
    <n v="1.2887313787166377"/>
  </r>
  <r>
    <s v="13045"/>
    <s v="Carroll"/>
    <x v="1"/>
    <n v="0.65846700000000002"/>
    <n v="6.6875600000000004"/>
    <n v="0.16461700000000001"/>
    <n v="0.151448"/>
    <n v="4.64964E-2"/>
    <n v="0.24692500000000001"/>
    <s v="13045_2285002007"/>
    <s v="13_2285002007"/>
    <n v="1.0139987806523103"/>
    <n v="0"/>
    <n v="2.0661157024793391"/>
    <n v="16.92307692307692"/>
    <n v="16.923076923076913"/>
    <n v="95.795795795795797"/>
    <n v="0"/>
    <n v="0.66768473509978488"/>
    <n v="6.6410707085652145"/>
    <n v="0.13867319404354822"/>
    <n v="0.12757964178369971"/>
    <n v="1.9821684704687936E-3"/>
    <n v="0.25038164891257175"/>
    <n v="1.0742193560351265"/>
    <n v="0"/>
    <n v="9.0909090909090917"/>
    <n v="20"/>
    <n v="20.000000000000004"/>
    <n v="95.870870870870874"/>
    <n v="0"/>
    <n v="0.70733799671038167"/>
    <n v="6.5308239969511552"/>
    <n v="0.14146781418594756"/>
    <n v="0.13015069842624627"/>
    <n v="2.0623898705910962E-3"/>
    <n v="0.26525161448897361"/>
    <n v="1"/>
    <n v="4.64964E-2"/>
    <n v="6.6875600000000004"/>
    <n v="0.151448"/>
    <n v="1.9821684704687936E-3"/>
    <n v="6.6410707085652145"/>
    <n v="0.12757964178369971"/>
    <n v="2.0623898705910962E-3"/>
    <n v="6.5308239969511552"/>
    <n v="0.13015069842624627"/>
  </r>
  <r>
    <s v="13057"/>
    <s v="Cherokee"/>
    <x v="1"/>
    <n v="2.4759790000000002"/>
    <n v="25.14667"/>
    <n v="0.61899479999999996"/>
    <n v="0.56947590000000003"/>
    <n v="0.1748363"/>
    <n v="0.92849190000000004"/>
    <s v="13057_2285002007"/>
    <s v="13_2285002007"/>
    <n v="1.0139987806523103"/>
    <n v="0"/>
    <n v="2.0661157024793391"/>
    <n v="16.92307692307692"/>
    <n v="16.923076923076913"/>
    <n v="95.795795795795797"/>
    <n v="0"/>
    <n v="2.5106396869207268"/>
    <n v="24.971860223303509"/>
    <n v="0.52144059248040797"/>
    <n v="0.47972592128288255"/>
    <n v="7.4533727633413144E-3"/>
    <n v="0.94148965444554689"/>
    <n v="1.0742193560351265"/>
    <n v="0"/>
    <n v="9.0909090909090917"/>
    <n v="20"/>
    <n v="20.000000000000004"/>
    <n v="95.870870870870874"/>
    <n v="0"/>
    <n v="2.6597445669364967"/>
    <n v="24.557308776207122"/>
    <n v="0.53194895635607353"/>
    <n v="0.48939362766041927"/>
    <n v="7.7550221980976176E-3"/>
    <n v="0.99740397090183108"/>
    <n v="1"/>
    <n v="0.1748363"/>
    <n v="25.14667"/>
    <n v="0.56947590000000003"/>
    <n v="7.4533727633413144E-3"/>
    <n v="24.971860223303509"/>
    <n v="0.47972592128288255"/>
    <n v="7.7550221980976176E-3"/>
    <n v="24.557308776207122"/>
    <n v="0.48939362766041927"/>
  </r>
  <r>
    <s v="13063"/>
    <s v="Clayton"/>
    <x v="0"/>
    <n v="15.71796509"/>
    <n v="97.8760805"/>
    <n v="3.7076925799999998"/>
    <n v="3.4110806500000002"/>
    <n v="1.1098910070000001"/>
    <n v="5.5331246900000002"/>
    <s v="13063_2285002006"/>
    <s v="13_2285002006"/>
    <n v="1.0139987806523121"/>
    <n v="0"/>
    <n v="34.857142857142861"/>
    <n v="53.968253968253968"/>
    <n v="53.968253968253975"/>
    <n v="95.795795795795797"/>
    <n v="50.537634408602159"/>
    <n v="15.937997435595609"/>
    <n v="64.651827406577937"/>
    <n v="1.7306075698326211"/>
    <n v="1.5921605868951456"/>
    <n v="4.7315296662370915E-2"/>
    <n v="2.7751264267465725"/>
    <n v="1.0742193560351232"/>
    <n v="0"/>
    <n v="54.857142857142861"/>
    <n v="73.015873015873012"/>
    <n v="73.015873015873012"/>
    <n v="95.870870870870874"/>
    <n v="69.892473118279568"/>
    <n v="16.884542337162348"/>
    <n v="47.463371617772559"/>
    <n v="1.0747440842267411"/>
    <n v="0.98876556518820313"/>
    <n v="4.9230219335194648E-2"/>
    <n v="1.7895280640635225"/>
    <n v="1"/>
    <n v="1.1098910070000001"/>
    <n v="97.8760805"/>
    <n v="3.4110806500000002"/>
    <n v="4.7315296662370915E-2"/>
    <n v="64.651827406577937"/>
    <n v="1.5921605868951456"/>
    <n v="4.9230219335194648E-2"/>
    <n v="47.463371617772559"/>
    <n v="0.98876556518820313"/>
  </r>
  <r>
    <s v="13063"/>
    <s v="Clayton"/>
    <x v="1"/>
    <n v="0.55556300000000003"/>
    <n v="5.6424399999999997"/>
    <n v="0.13889090000000001"/>
    <n v="0.12777959999999999"/>
    <n v="3.9229899999999998E-2"/>
    <n v="0.20833579999999999"/>
    <s v="13063_2285002007"/>
    <s v="13_2285002007"/>
    <n v="1.0139987806523103"/>
    <n v="0"/>
    <n v="2.0661157024793391"/>
    <n v="16.92307692307692"/>
    <n v="16.923076923076913"/>
    <n v="95.795795795795797"/>
    <n v="0"/>
    <n v="0.56334020457553946"/>
    <n v="5.6032159724677912"/>
    <n v="0.11700155346399857"/>
    <n v="0.10764140559970706"/>
    <n v="1.6723933655002044E-3"/>
    <n v="0.21125224716622357"/>
    <n v="1.0742193560351265"/>
    <n v="0"/>
    <n v="9.0909090909090917"/>
    <n v="20"/>
    <n v="20.000000000000004"/>
    <n v="95.870870870870874"/>
    <n v="0"/>
    <n v="0.59679652809694306"/>
    <n v="5.5101984211516717"/>
    <n v="0.11935943452571135"/>
    <n v="0.10981065570114083"/>
    <n v="1.7400776916987476E-3"/>
    <n v="0.22379834891506289"/>
    <n v="1"/>
    <n v="3.9229899999999998E-2"/>
    <n v="5.6424399999999997"/>
    <n v="0.12777959999999999"/>
    <n v="1.6723933655002044E-3"/>
    <n v="5.6032159724677912"/>
    <n v="0.10764140559970706"/>
    <n v="1.7400776916987476E-3"/>
    <n v="5.5101984211516717"/>
    <n v="0.10981065570114083"/>
  </r>
  <r>
    <s v="13067"/>
    <s v="Cobb"/>
    <x v="0"/>
    <n v="124.97472008"/>
    <n v="840.65249438000001"/>
    <n v="29.195175307"/>
    <n v="26.859555934999999"/>
    <n v="8.8248416553000002"/>
    <n v="43.566165826000002"/>
    <s v="13067_2285002006"/>
    <s v="13_2285002006"/>
    <n v="1.0139987806523121"/>
    <n v="0"/>
    <n v="34.857142857142861"/>
    <n v="53.968253968253968"/>
    <n v="53.968253968253975"/>
    <n v="95.795795795795797"/>
    <n v="50.537634408602159"/>
    <n v="126.72421377348402"/>
    <n v="555.29113648523139"/>
    <n v="13.627179249279783"/>
    <n v="12.537002413359119"/>
    <n v="0.37620811258539"/>
    <n v="21.850513926472896"/>
    <n v="1.0742193560351232"/>
    <n v="0"/>
    <n v="54.857142857142861"/>
    <n v="73.015873015873012"/>
    <n v="73.015873015873012"/>
    <n v="95.870870870870874"/>
    <n v="69.892473118279568"/>
    <n v="134.25026332500738"/>
    <n v="407.66039606750905"/>
    <n v="8.4627679539604337"/>
    <n v="7.7857449675880366"/>
    <n v="0.3914338322851022"/>
    <n v="14.090207750093587"/>
    <n v="1"/>
    <n v="8.8248416553000002"/>
    <n v="840.65249438000001"/>
    <n v="26.859555934999999"/>
    <n v="0.37620811258539"/>
    <n v="555.29113648523139"/>
    <n v="12.537002413359119"/>
    <n v="0.3914338322851022"/>
    <n v="407.66039606750905"/>
    <n v="7.7857449675880366"/>
  </r>
  <r>
    <s v="13067"/>
    <s v="Cobb"/>
    <x v="1"/>
    <n v="0.757185"/>
    <n v="7.6901599999999997"/>
    <n v="0.18929599999999999"/>
    <n v="0.174152"/>
    <n v="5.3467099999999997E-2"/>
    <n v="0.28394399999999997"/>
    <s v="13067_2285002007"/>
    <s v="13_2285002007"/>
    <n v="1.0139987806523103"/>
    <n v="0"/>
    <n v="2.0661157024793391"/>
    <n v="16.92307692307692"/>
    <n v="16.923076923076913"/>
    <n v="95.795795795795797"/>
    <n v="0"/>
    <n v="0.76778466672821954"/>
    <n v="7.6367010270083364"/>
    <n v="0.15946275864380655"/>
    <n v="0.14670546838462623"/>
    <n v="2.2793334500606933E-3"/>
    <n v="0.28791886977353959"/>
    <n v="1.0742193560351265"/>
    <n v="0"/>
    <n v="9.0909090909090917"/>
    <n v="20"/>
    <n v="20.000000000000004"/>
    <n v="95.870870870870874"/>
    <n v="0"/>
    <n v="0.81338278309945733"/>
    <n v="7.5099261118246261"/>
    <n v="0.16267634177602025"/>
    <n v="0.14966195943378346"/>
    <n v="2.3715815729794393E-3"/>
    <n v="0.30501814083003792"/>
    <n v="1"/>
    <n v="5.3467099999999997E-2"/>
    <n v="7.6901599999999997"/>
    <n v="0.174152"/>
    <n v="2.2793334500606933E-3"/>
    <n v="7.6367010270083364"/>
    <n v="0.14670546838462623"/>
    <n v="2.3715815729794393E-3"/>
    <n v="7.5099261118246261"/>
    <n v="0.14966195943378346"/>
  </r>
  <r>
    <s v="13077"/>
    <s v="Coweta"/>
    <x v="0"/>
    <n v="37.891868973000001"/>
    <n v="270.57344781"/>
    <n v="8.7802010750000008"/>
    <n v="8.0777851120000008"/>
    <n v="2.6756534825"/>
    <n v="13.10144974"/>
    <s v="13077_2285002006"/>
    <s v="13_2285002006"/>
    <n v="1.0139987806523121"/>
    <n v="0"/>
    <n v="34.857142857142861"/>
    <n v="53.968253968253968"/>
    <n v="53.968253968253975"/>
    <n v="95.795795795795797"/>
    <n v="50.537634408602159"/>
    <n v="38.422308935259181"/>
    <n v="178.72668949605972"/>
    <n v="4.098258449746532"/>
    <n v="3.7703978311784536"/>
    <n v="0.11406465814367422"/>
    <n v="6.571003084003519"/>
    <n v="1.0742193560351232"/>
    <n v="0"/>
    <n v="54.857142857142861"/>
    <n v="73.015873015873012"/>
    <n v="73.015873015873012"/>
    <n v="95.870870870870874"/>
    <n v="69.892473118279568"/>
    <n v="40.704179087143324"/>
    <n v="131.21007745409275"/>
    <n v="2.5451056041106632"/>
    <n v="2.3414971914356624"/>
    <n v="0.11868102991887058"/>
    <n v="4.237282422357219"/>
    <n v="1"/>
    <n v="2.6756534825"/>
    <n v="270.57344781"/>
    <n v="8.0777851120000008"/>
    <n v="0.11406465814367422"/>
    <n v="178.72668949605972"/>
    <n v="3.7703978311784536"/>
    <n v="0.11868102991887058"/>
    <n v="131.21007745409275"/>
    <n v="2.3414971914356624"/>
  </r>
  <r>
    <s v="13089"/>
    <s v="DeKalb"/>
    <x v="0"/>
    <n v="41.968816859"/>
    <n v="283.05280247000002"/>
    <n v="9.8008664507999992"/>
    <n v="9.0168049982999996"/>
    <n v="2.9635442193000001"/>
    <n v="14.625204063"/>
    <s v="13089_2285002006"/>
    <s v="13_2285002006"/>
    <n v="1.0139987806523121"/>
    <n v="0"/>
    <n v="34.857142857142861"/>
    <n v="53.968253968253968"/>
    <n v="53.968253968253975"/>
    <n v="95.795795795795797"/>
    <n v="50.537634408602159"/>
    <n v="42.5563291204462"/>
    <n v="186.96989947649817"/>
    <n v="4.5746655917932255"/>
    <n v="4.2086960148574644"/>
    <n v="0.12633760704778274"/>
    <n v="7.3352386880319242"/>
    <n v="1.0742193560351232"/>
    <n v="0"/>
    <n v="54.857142857142861"/>
    <n v="73.015873015873012"/>
    <n v="73.015873015873012"/>
    <n v="95.870870870870874"/>
    <n v="69.892473118279568"/>
    <n v="45.083715419831002"/>
    <n v="137.26173220724323"/>
    <n v="2.8409645651618818"/>
    <n v="2.6136896793501241"/>
    <n v="0.13145068390097081"/>
    <n v="4.7300963885190068"/>
    <n v="1"/>
    <n v="2.9635442193000001"/>
    <n v="283.05280247000002"/>
    <n v="9.0168049982999996"/>
    <n v="0.12633760704778274"/>
    <n v="186.96989947649817"/>
    <n v="4.2086960148574644"/>
    <n v="0.13145068390097081"/>
    <n v="137.26173220724323"/>
    <n v="2.6136896793501241"/>
  </r>
  <r>
    <s v="13089"/>
    <s v="DeKalb"/>
    <x v="1"/>
    <n v="0.32397880000000001"/>
    <n v="3.2904019999999998"/>
    <n v="8.0994650000000001E-2"/>
    <n v="7.4515079999999997E-2"/>
    <n v="2.2877100000000001E-2"/>
    <n v="0.12149169999999999"/>
    <s v="13089_2285002007"/>
    <s v="13_2285002007"/>
    <n v="1.0139987806523103"/>
    <n v="0"/>
    <n v="2.0661157024793391"/>
    <n v="16.92307692307692"/>
    <n v="16.923076923076913"/>
    <n v="95.795795795795797"/>
    <n v="0"/>
    <n v="0.32851410815719873"/>
    <n v="3.2675284171812136"/>
    <n v="6.8229811112699615E-2"/>
    <n v="6.2771427908481628E-2"/>
    <n v="9.7526402723139075E-4"/>
    <n v="0.12319243565937628"/>
    <n v="1.0742193560351265"/>
    <n v="0"/>
    <n v="9.0909090909090917"/>
    <n v="20"/>
    <n v="20.000000000000004"/>
    <n v="95.870870870870874"/>
    <n v="0"/>
    <n v="0.34802429790503309"/>
    <n v="3.2132850159424473"/>
    <n v="6.9604816612232376E-2"/>
    <n v="6.4036433002004733E-2"/>
    <n v="1.014734459194681E-3"/>
    <n v="0.13050873573761276"/>
    <n v="1"/>
    <n v="2.2877100000000001E-2"/>
    <n v="3.2904019999999998"/>
    <n v="7.4515079999999997E-2"/>
    <n v="9.7526402723139075E-4"/>
    <n v="3.2675284171812136"/>
    <n v="6.2771427908481628E-2"/>
    <n v="1.014734459194681E-3"/>
    <n v="3.2132850159424473"/>
    <n v="6.4036433002004733E-2"/>
  </r>
  <r>
    <s v="13097"/>
    <s v="Douglas"/>
    <x v="0"/>
    <n v="17.881132099999999"/>
    <n v="110.87022899999999"/>
    <n v="4.2201414000000002"/>
    <n v="3.8825345000000002"/>
    <n v="1.26264015"/>
    <n v="6.2978905999999997"/>
    <s v="13097_2285002006"/>
    <s v="13_2285002006"/>
    <n v="1.0139987806523121"/>
    <n v="0"/>
    <n v="34.857142857142861"/>
    <n v="53.968253968253968"/>
    <n v="53.968253968253975"/>
    <n v="95.795795795795797"/>
    <n v="50.537634408602159"/>
    <n v="18.131446146082915"/>
    <n v="73.235083313698624"/>
    <n v="1.9697988695179349"/>
    <n v="1.8122170193075473"/>
    <n v="5.3827081126237568E-2"/>
    <n v="3.1586930741694217"/>
    <n v="1.0742193560351232"/>
    <n v="0"/>
    <n v="54.857142857142861"/>
    <n v="73.015873015873012"/>
    <n v="73.015873015873012"/>
    <n v="95.870870870870874"/>
    <n v="69.892473118279568"/>
    <n v="19.20825820964097"/>
    <n v="53.764667051359332"/>
    <n v="1.223286965245203"/>
    <n v="1.1254252869263577"/>
    <n v="5.6005545710240232E-2"/>
    <n v="2.0368693287303912"/>
    <n v="1"/>
    <n v="1.26264015"/>
    <n v="110.87022899999999"/>
    <n v="3.8825345000000002"/>
    <n v="5.3827081126237568E-2"/>
    <n v="73.235083313698624"/>
    <n v="1.8122170193075473"/>
    <n v="5.6005545710240232E-2"/>
    <n v="53.764667051359332"/>
    <n v="1.1254252869263577"/>
  </r>
  <r>
    <s v="13113"/>
    <s v="Fayette"/>
    <x v="0"/>
    <n v="16.909834"/>
    <n v="120.84862"/>
    <n v="3.9178522999999998"/>
    <n v="3.6044212"/>
    <n v="1.1940545"/>
    <n v="5.8460479999999997"/>
    <s v="13113_2285002006"/>
    <s v="13_2285002006"/>
    <n v="1.0139987806523121"/>
    <n v="0"/>
    <n v="34.857142857142861"/>
    <n v="53.968253968253968"/>
    <n v="53.968253968253975"/>
    <n v="95.795795795795797"/>
    <n v="50.537634408602159"/>
    <n v="17.146551057033008"/>
    <n v="79.826287307889515"/>
    <n v="1.8287020030841243"/>
    <n v="1.6824044817613164"/>
    <n v="5.0903235130491484E-2"/>
    <n v="2.9320724194323091"/>
    <n v="1.0742193560351232"/>
    <n v="0"/>
    <n v="54.857142857142861"/>
    <n v="73.015873015873012"/>
    <n v="73.015873015873012"/>
    <n v="95.870870870870874"/>
    <n v="69.892473118279568"/>
    <n v="18.16487099014083"/>
    <n v="58.603521220437322"/>
    <n v="1.1356628122332437"/>
    <n v="1.0448089419974109"/>
    <n v="5.2963367179689365E-2"/>
    <n v="1.8907339967902344"/>
    <n v="1"/>
    <n v="1.1940545"/>
    <n v="120.84862"/>
    <n v="3.6044212"/>
    <n v="5.0903235130491484E-2"/>
    <n v="79.826287307889515"/>
    <n v="1.6824044817613164"/>
    <n v="5.2963367179689365E-2"/>
    <n v="58.603521220437322"/>
    <n v="1.0448089419974109"/>
  </r>
  <r>
    <s v="13121"/>
    <s v="Fulton"/>
    <x v="0"/>
    <n v="119.12846607"/>
    <n v="801.59963731000005"/>
    <n v="27.828186277"/>
    <n v="25.601926318"/>
    <n v="8.4120190605000005"/>
    <n v="41.526293338999999"/>
    <s v="13121_2285002006"/>
    <s v="13_2285002006"/>
    <n v="1.0139987806523121"/>
    <n v="0"/>
    <n v="34.857142857142861"/>
    <n v="53.968253968253968"/>
    <n v="53.968253968253975"/>
    <n v="95.795795795795797"/>
    <n v="50.537634408602159"/>
    <n v="120.79611933596033"/>
    <n v="529.49485855782302"/>
    <n v="12.989121613121569"/>
    <n v="11.949989523734407"/>
    <n v="0.3586092461933752"/>
    <n v="20.827420401019204"/>
    <n v="1.0742193560351232"/>
    <n v="0"/>
    <n v="54.857142857142861"/>
    <n v="73.015873015873012"/>
    <n v="73.015873015873012"/>
    <n v="95.870870870870874"/>
    <n v="69.892473118279568"/>
    <n v="127.97010410716743"/>
    <n v="388.7223648510959"/>
    <n v="8.0665206002503922"/>
    <n v="7.421197486410648"/>
    <n v="0.37312271276043685"/>
    <n v="13.430470392431118"/>
    <n v="1"/>
    <n v="8.4120190605000005"/>
    <n v="801.59963731000005"/>
    <n v="25.601926318"/>
    <n v="0.3586092461933752"/>
    <n v="529.49485855782302"/>
    <n v="11.949989523734407"/>
    <n v="0.37312271276043685"/>
    <n v="388.7223648510959"/>
    <n v="7.421197486410648"/>
  </r>
  <r>
    <s v="13121"/>
    <s v="Fulton"/>
    <x v="1"/>
    <n v="1.2214152"/>
    <n v="12.404996000000001"/>
    <n v="0.30535385999999998"/>
    <n v="0.28092552999999998"/>
    <n v="8.6247840000000006E-2"/>
    <n v="0.45803050000000001"/>
    <s v="13121_2285002007"/>
    <s v="13_2285002007"/>
    <n v="1.0139987806523103"/>
    <n v="0"/>
    <n v="2.0661157024793391"/>
    <n v="16.92307692307692"/>
    <n v="16.923076923076913"/>
    <n v="95.795795795795797"/>
    <n v="0"/>
    <n v="1.2385135234701978"/>
    <n v="12.318761338286111"/>
    <n v="0.25722978234159566"/>
    <n v="0.23665138189540952"/>
    <n v="3.6767953883319405E-3"/>
    <n v="0.464442368501568"/>
    <n v="1.0742193560351265"/>
    <n v="0"/>
    <n v="9.0909090909090917"/>
    <n v="20"/>
    <n v="20.000000000000004"/>
    <n v="95.870870870870874"/>
    <n v="0"/>
    <n v="1.3120678495955154"/>
    <n v="12.114260740671201"/>
    <n v="0.26241362148163211"/>
    <n v="0.24142051354434127"/>
    <n v="3.8256009406397395E-3"/>
    <n v="0.49202522875444704"/>
    <n v="1"/>
    <n v="8.6247840000000006E-2"/>
    <n v="12.404996000000001"/>
    <n v="0.28092552999999998"/>
    <n v="3.6767953883319405E-3"/>
    <n v="12.318761338286111"/>
    <n v="0.23665138189540952"/>
    <n v="3.8256009406397395E-3"/>
    <n v="12.114260740671201"/>
    <n v="0.24142051354434127"/>
  </r>
  <r>
    <s v="13135"/>
    <s v="Gwinnett"/>
    <x v="0"/>
    <n v="50.348545999999999"/>
    <n v="333.96393999999998"/>
    <n v="11.783345000000001"/>
    <n v="10.8406585"/>
    <n v="3.5552565"/>
    <n v="17.583781999999999"/>
    <s v="13135_2285002006"/>
    <s v="13_2285002006"/>
    <n v="1.0139987806523121"/>
    <n v="0"/>
    <n v="34.857142857142861"/>
    <n v="53.968253968253968"/>
    <n v="53.968253968253975"/>
    <n v="95.795795795795797"/>
    <n v="50.537634408602159"/>
    <n v="51.053364251616841"/>
    <n v="220.59913820211418"/>
    <n v="5.500009942827937"/>
    <n v="5.0600003256123092"/>
    <n v="0.15156264439245293"/>
    <n v="8.8191068960621415"/>
    <n v="1.0742193560351232"/>
    <n v="0"/>
    <n v="54.857142857142861"/>
    <n v="73.015873015873012"/>
    <n v="73.015873015873012"/>
    <n v="95.870870870870874"/>
    <n v="69.892473118279568"/>
    <n v="54.085382661424774"/>
    <n v="161.95023860968254"/>
    <n v="3.4156230749726149"/>
    <n v="3.1423677504560903"/>
    <n v="0.15769661722097048"/>
    <n v="5.686962272555439"/>
    <n v="1"/>
    <n v="3.5552565"/>
    <n v="333.96393999999998"/>
    <n v="10.8406585"/>
    <n v="0.15156264439245293"/>
    <n v="220.59913820211418"/>
    <n v="5.0600003256123092"/>
    <n v="0.15769661722097048"/>
    <n v="161.95023860968254"/>
    <n v="3.1423677504560903"/>
  </r>
  <r>
    <s v="13139"/>
    <s v="Hall"/>
    <x v="0"/>
    <n v="34.897685699999997"/>
    <n v="217.57215299999999"/>
    <n v="8.2307863799999996"/>
    <n v="7.5723227499999997"/>
    <n v="2.4642294699999998"/>
    <n v="12.283077629999999"/>
    <s v="13139_2285002006"/>
    <s v="13_2285002006"/>
    <n v="1.0139987806523121"/>
    <n v="0"/>
    <n v="34.857142857142861"/>
    <n v="53.968253968253968"/>
    <n v="53.968253968253975"/>
    <n v="95.795795795795797"/>
    <n v="50.537634408602159"/>
    <n v="35.386210747387622"/>
    <n v="143.71680202532801"/>
    <n v="3.8418129085834933"/>
    <n v="3.53446754001535"/>
    <n v="0.10505152999875332"/>
    <n v="6.1605503657631573"/>
    <n v="1.0742193560351232"/>
    <n v="0"/>
    <n v="54.857142857142861"/>
    <n v="73.015873015873012"/>
    <n v="73.015873015873012"/>
    <n v="95.870870870870874"/>
    <n v="69.892473118279568"/>
    <n v="37.487769459770121"/>
    <n v="105.50798416491421"/>
    <n v="2.3858474724026424"/>
    <n v="2.1949794660209041"/>
    <n v="0.10930312664507467"/>
    <n v="3.9726037932385463"/>
    <n v="1"/>
    <n v="2.4642294699999998"/>
    <n v="217.57215299999999"/>
    <n v="7.5723227499999997"/>
    <n v="0.10505152999875332"/>
    <n v="143.71680202532801"/>
    <n v="3.53446754001535"/>
    <n v="0.10930312664507467"/>
    <n v="105.50798416491421"/>
    <n v="2.1949794660209041"/>
  </r>
  <r>
    <s v="13151"/>
    <s v="Henry"/>
    <x v="0"/>
    <n v="56.690375000000003"/>
    <n v="351.50292999999999"/>
    <n v="13.379531999999999"/>
    <n v="12.309172999999999"/>
    <n v="4.0030748999999997"/>
    <n v="19.966812000000001"/>
    <s v="13151_2285002006"/>
    <s v="13_2285002006"/>
    <n v="1.0139987806523121"/>
    <n v="0"/>
    <n v="34.857142857142861"/>
    <n v="53.968253968253968"/>
    <n v="53.968253968253975"/>
    <n v="95.795795795795797"/>
    <n v="50.537634408602159"/>
    <n v="57.483971124722316"/>
    <n v="232.1844790593801"/>
    <n v="6.2450483313850658"/>
    <n v="5.7454461265446417"/>
    <n v="0.17065340223555009"/>
    <n v="10.014310311716578"/>
    <n v="1.0742193560351232"/>
    <n v="0"/>
    <n v="54.857142857142861"/>
    <n v="73.015873015873012"/>
    <n v="73.015873015873012"/>
    <n v="95.870870870870874"/>
    <n v="69.892473118279568"/>
    <n v="60.897898125889654"/>
    <n v="170.45547907208947"/>
    <n v="3.8783077497548017"/>
    <n v="3.5680441617070442"/>
    <n v="0.1775600073334159"/>
    <n v="6.4576839355269087"/>
    <n v="1"/>
    <n v="4.0030748999999997"/>
    <n v="351.50292999999999"/>
    <n v="12.309172999999999"/>
    <n v="0.17065340223555009"/>
    <n v="232.1844790593801"/>
    <n v="5.7454461265446417"/>
    <n v="0.1775600073334159"/>
    <n v="170.45547907208947"/>
    <n v="3.5680441617070442"/>
  </r>
  <r>
    <s v="13151"/>
    <s v="Henry"/>
    <x v="1"/>
    <n v="2.0946848"/>
    <n v="21.274138000000001"/>
    <n v="0.52367068999999999"/>
    <n v="0.48177771000000003"/>
    <n v="0.14791201000000001"/>
    <n v="0.78550653999999998"/>
    <s v="13151_2285002007"/>
    <s v="13_2285002007"/>
    <n v="1.0139987806523103"/>
    <n v="0"/>
    <n v="2.0661157024793391"/>
    <n v="16.92307692307692"/>
    <n v="16.923076923076913"/>
    <n v="95.795795795795797"/>
    <n v="0"/>
    <n v="2.1240078330509284"/>
    <n v="21.126248545325076"/>
    <n v="0.44113965877940181"/>
    <n v="0.40584905486484574"/>
    <n v="6.3055746816025517E-3"/>
    <n v="0.79650267375441519"/>
    <n v="1.0742193560351265"/>
    <n v="0"/>
    <n v="9.0909090909090917"/>
    <n v="20"/>
    <n v="20.000000000000004"/>
    <n v="95.870870870870874"/>
    <n v="0"/>
    <n v="2.2501509569525679"/>
    <n v="20.775537111420377"/>
    <n v="0.45002975310901627"/>
    <n v="0.41402795311062229"/>
    <n v="6.5607709664139363E-3"/>
    <n v="0.84380632956018031"/>
    <n v="1"/>
    <n v="0.14791201000000001"/>
    <n v="21.274138000000001"/>
    <n v="0.48177771000000003"/>
    <n v="6.3055746816025517E-3"/>
    <n v="21.126248545325076"/>
    <n v="0.40584905486484574"/>
    <n v="6.5607709664139363E-3"/>
    <n v="20.775537111420377"/>
    <n v="0.41402795311062229"/>
  </r>
  <r>
    <s v="13217"/>
    <s v="Newton"/>
    <x v="0"/>
    <n v="6.7826000000000004"/>
    <n v="48.472799999999999"/>
    <n v="1.571464"/>
    <n v="1.4457469999999999"/>
    <n v="0.478939"/>
    <n v="2.3448739999999999"/>
    <s v="13217_2285002006"/>
    <s v="13_2285002006"/>
    <n v="1.0139987806523121"/>
    <n v="0"/>
    <n v="34.857142857142861"/>
    <n v="53.968253968253968"/>
    <n v="53.968253968253975"/>
    <n v="95.795795795795797"/>
    <n v="50.537634408602159"/>
    <n v="6.8775481296523724"/>
    <n v="32.018600290329069"/>
    <n v="0.73349864786239916"/>
    <n v="0.67481881204476823"/>
    <n v="2.0417447051338494E-2"/>
    <n v="1.1760663584089486"/>
    <n v="1.0742193560351232"/>
    <n v="0"/>
    <n v="54.857142857142861"/>
    <n v="73.015873015873012"/>
    <n v="73.015873015873012"/>
    <n v="95.870870870870874"/>
    <n v="69.892473118279568"/>
    <n v="7.2860002042438268"/>
    <n v="23.506075314836149"/>
    <n v="0.455518250538261"/>
    <n v="0.4190768252794459"/>
    <n v="2.124377246907343E-2"/>
    <n v="0.75838121582126994"/>
    <n v="1"/>
    <n v="0.478939"/>
    <n v="48.472799999999999"/>
    <n v="1.4457469999999999"/>
    <n v="2.0417447051338494E-2"/>
    <n v="32.018600290329069"/>
    <n v="0.67481881204476823"/>
    <n v="2.124377246907343E-2"/>
    <n v="23.506075314836149"/>
    <n v="0.4190768252794459"/>
  </r>
  <r>
    <s v="13217"/>
    <s v="Newton"/>
    <x v="1"/>
    <n v="1.2896915"/>
    <n v="13.098483999999999"/>
    <n v="0.32242337999999998"/>
    <n v="0.29663014999999998"/>
    <n v="9.1069259999999999E-2"/>
    <n v="0.48363557000000001"/>
    <s v="13217_2285002007"/>
    <s v="13_2285002007"/>
    <n v="1.0139987806523103"/>
    <n v="0"/>
    <n v="2.0661157024793391"/>
    <n v="16.92307692307692"/>
    <n v="16.923076923076913"/>
    <n v="95.795795795795797"/>
    <n v="0"/>
    <n v="1.3077456084176491"/>
    <n v="13.007428481988965"/>
    <n v="0.27160912869823095"/>
    <n v="0.24988093787468377"/>
    <n v="3.8823353163024424E-3"/>
    <n v="0.49040587826008508"/>
    <n v="1.0742193560351265"/>
    <n v="0"/>
    <n v="9.0909090909090917"/>
    <n v="20"/>
    <n v="20.000000000000004"/>
    <n v="95.870870870870874"/>
    <n v="0"/>
    <n v="1.3854115726139764"/>
    <n v="12.791495497742188"/>
    <n v="0.2770827485074151"/>
    <n v="0.25491667897088233"/>
    <n v="4.03945938494651E-3"/>
    <n v="0.51953069056108137"/>
    <n v="1"/>
    <n v="9.1069259999999999E-2"/>
    <n v="13.098483999999999"/>
    <n v="0.29663014999999998"/>
    <n v="3.8823353163024424E-3"/>
    <n v="13.007428481988965"/>
    <n v="0.24988093787468377"/>
    <n v="4.03945938494651E-3"/>
    <n v="12.791495497742188"/>
    <n v="0.25491667897088233"/>
  </r>
  <r>
    <s v="13223"/>
    <s v="Paulding"/>
    <x v="0"/>
    <n v="49.169359999999998"/>
    <n v="304.86970000000002"/>
    <n v="11.604509999999999"/>
    <n v="10.67614"/>
    <n v="3.4719959999999999"/>
    <n v="17.31785"/>
    <s v="13223_2285002006"/>
    <s v="13_2285002006"/>
    <n v="1.0139987806523121"/>
    <n v="0"/>
    <n v="34.857142857142861"/>
    <n v="53.968253968253968"/>
    <n v="53.968253968253975"/>
    <n v="95.795795795795797"/>
    <n v="50.537634408602159"/>
    <n v="49.857671085454562"/>
    <n v="201.38100264339047"/>
    <n v="5.4165366779676081"/>
    <n v="4.9832094495258392"/>
    <n v="0.14801320103908647"/>
    <n v="8.6857292907731551"/>
    <n v="1.0742193560351232"/>
    <n v="0"/>
    <n v="54.857142857142861"/>
    <n v="73.015873015873012"/>
    <n v="73.015873015873012"/>
    <n v="95.870870870870874"/>
    <n v="69.892473118279568"/>
    <n v="52.818678235859146"/>
    <n v="147.84147252503473"/>
    <n v="3.3637844033040243"/>
    <n v="3.0946789842475231"/>
    <n v="0.15400352244760412"/>
    <n v="5.6009543107264532"/>
    <n v="1"/>
    <n v="3.4719959999999999"/>
    <n v="304.86970000000002"/>
    <n v="10.67614"/>
    <n v="0.14801320103908647"/>
    <n v="201.38100264339047"/>
    <n v="4.9832094495258392"/>
    <n v="0.15400352244760412"/>
    <n v="147.84147252503473"/>
    <n v="3.0946789842475231"/>
  </r>
  <r>
    <s v="13237"/>
    <s v="Putnam"/>
    <x v="0"/>
    <n v="0.70971309999999999"/>
    <n v="4.4233029999999998"/>
    <n v="0.16739593999999999"/>
    <n v="0.15400421"/>
    <n v="5.0114939999999997E-2"/>
    <n v="0.24981086999999999"/>
    <s v="13237_2285002006"/>
    <s v="13_2285002006"/>
    <n v="1.0139987806523121"/>
    <n v="0"/>
    <n v="34.857142857142861"/>
    <n v="53.968253968253968"/>
    <n v="53.968253968253975"/>
    <n v="95.795795795795797"/>
    <n v="50.537634408602159"/>
    <n v="0.71964821801297241"/>
    <n v="2.9218029641368655"/>
    <n v="7.8133953846639362E-2"/>
    <n v="7.1883211960386592E-2"/>
    <n v="2.1364289271306063E-3"/>
    <n v="0.12529208826225685"/>
    <n v="1.0742193560351232"/>
    <n v="0"/>
    <n v="54.857142857142861"/>
    <n v="73.015873015873012"/>
    <n v="73.015873015873012"/>
    <n v="95.870870870870874"/>
    <n v="69.892473118279568"/>
    <n v="0.76238754925169094"/>
    <n v="2.1450069618082859"/>
    <n v="4.8522846044203184E-2"/>
    <n v="4.4641002475861336E-2"/>
    <n v="2.2228934846844103E-3"/>
    <n v="8.0794051755433E-2"/>
    <n v="0.1642002073711"/>
    <n v="8.2288835403902336E-3"/>
    <n v="0.72630726986520866"/>
    <n v="2.5287523218022433E-2"/>
    <n v="3.5080207286846223E-4"/>
    <n v="0.47976065260876793"/>
    <n v="1.1803238310396215E-2"/>
    <n v="3.6499957114904729E-4"/>
    <n v="0.35221058794137372"/>
    <n v="7.3300618637902196E-3"/>
  </r>
  <r>
    <s v="13247"/>
    <s v="Rockdale"/>
    <x v="0"/>
    <n v="4.2765919999999999"/>
    <n v="30.563359999999999"/>
    <n v="0.99084700000000003"/>
    <n v="0.91157840000000001"/>
    <n v="0.30198320000000001"/>
    <n v="1.4784980000000001"/>
    <s v="13247_2285002006"/>
    <s v="13_2285002006"/>
    <n v="1.0139987806523121"/>
    <n v="0"/>
    <n v="34.857142857142861"/>
    <n v="53.968253968253968"/>
    <n v="53.968253968253975"/>
    <n v="95.795795795795797"/>
    <n v="50.537634408602159"/>
    <n v="4.3364590733474326"/>
    <n v="20.188559509032526"/>
    <n v="0.46248907689804836"/>
    <n v="0.42548955866667582"/>
    <n v="1.2873718775029309E-2"/>
    <n v="0.74153739551673725"/>
    <n v="1.0742193560351232"/>
    <n v="0"/>
    <n v="54.857142857142861"/>
    <n v="73.015873015873012"/>
    <n v="73.015873015873012"/>
    <n v="95.870870870870874"/>
    <n v="69.892473118279568"/>
    <n v="4.5939979042649597"/>
    <n v="14.82119130800058"/>
    <n v="0.28721554677109012"/>
    <n v="0.26423805953968221"/>
    <n v="1.3394737931725536E-2"/>
    <n v="0.47817712628879683"/>
    <n v="1"/>
    <n v="0.30198320000000001"/>
    <n v="30.563359999999999"/>
    <n v="0.91157840000000001"/>
    <n v="1.2873718775029309E-2"/>
    <n v="20.188559509032526"/>
    <n v="0.42548955866667582"/>
    <n v="1.3394737931725536E-2"/>
    <n v="14.82119130800058"/>
    <n v="0.26423805953968221"/>
  </r>
  <r>
    <s v="13255"/>
    <s v="Spalding"/>
    <x v="0"/>
    <n v="0.6657128618"/>
    <n v="4.1276878210000003"/>
    <n v="0.1571155018"/>
    <n v="0.14454631630000001"/>
    <n v="4.7007989600000001E-2"/>
    <n v="0.2344699345"/>
    <s v="13255_2285002006"/>
    <s v="13_2285002006"/>
    <n v="1.0139987806523121"/>
    <n v="0"/>
    <n v="34.857142857142861"/>
    <n v="53.968253968253968"/>
    <n v="53.968253968253975"/>
    <n v="95.795795795795797"/>
    <n v="50.537634408602159"/>
    <n v="0.6750320301297611"/>
    <n v="2.7265350147682486"/>
    <n v="7.3335442700896966E-2"/>
    <n v="6.7468632790532043E-2"/>
    <n v="2.0039778315148076E-3"/>
    <n v="0.11759787605807379"/>
    <n v="1.0742193560351232"/>
    <n v="0"/>
    <n v="54.857142857142861"/>
    <n v="73.015873015873012"/>
    <n v="73.015873015873012"/>
    <n v="95.870870870870874"/>
    <n v="69.892473118279568"/>
    <n v="0.71512164170709491"/>
    <n v="2.0016533147777293"/>
    <n v="4.5542868632292559E-2"/>
    <n v="4.1899454981295228E-2"/>
    <n v="2.0850818899504327E-3"/>
    <n v="7.5832472874723139E-2"/>
    <n v="1"/>
    <n v="4.7007989600000001E-2"/>
    <n v="4.1276878210000003"/>
    <n v="0.14454631630000001"/>
    <n v="2.0039778315148076E-3"/>
    <n v="2.7265350147682486"/>
    <n v="6.7468632790532043E-2"/>
    <n v="2.0850818899504327E-3"/>
    <n v="2.0016533147777293"/>
    <n v="4.1899454981295228E-2"/>
  </r>
  <r>
    <s v="13297"/>
    <s v="Walton"/>
    <x v="0"/>
    <n v="2.4509080000000001"/>
    <n v="17.515750000000001"/>
    <n v="0.56785099999999999"/>
    <n v="0.522424"/>
    <n v="0.1730652"/>
    <n v="0.84732399999999997"/>
    <s v="13297_2285002006"/>
    <s v="13_2285002006"/>
    <n v="1.0139987806523121"/>
    <n v="0"/>
    <n v="34.857142857142861"/>
    <n v="53.968253968253968"/>
    <n v="53.968253968253975"/>
    <n v="95.795795795795797"/>
    <n v="50.537634408602159"/>
    <n v="2.4852177234909969"/>
    <n v="11.569989726925852"/>
    <n v="0.26505089565355056"/>
    <n v="0.24384732810351745"/>
    <n v="7.3778697442248523E-3"/>
    <n v="0.4249734745118518"/>
    <n v="1.0742193560351232"/>
    <n v="0"/>
    <n v="54.857142857142861"/>
    <n v="73.015873015873012"/>
    <n v="73.015873015873012"/>
    <n v="95.870870870870874"/>
    <n v="69.892473118279568"/>
    <n v="2.632812813461332"/>
    <n v="8.4939706122988827"/>
    <n v="0.16460223974994151"/>
    <n v="0.15143437362815851"/>
    <n v="7.6764634559196212E-3"/>
    <n v="0.27404227490028965"/>
    <n v="1"/>
    <n v="0.1730652"/>
    <n v="17.515750000000001"/>
    <n v="0.522424"/>
    <n v="7.3778697442248523E-3"/>
    <n v="11.569989726925852"/>
    <n v="0.24384732810351745"/>
    <n v="7.6764634559196212E-3"/>
    <n v="8.4939706122988827"/>
    <n v="0.15143437362815851"/>
  </r>
  <r>
    <s v="13297"/>
    <s v="Walton"/>
    <x v="1"/>
    <n v="0.89820699999999998"/>
    <n v="9.1224100000000004"/>
    <n v="0.224552"/>
    <n v="0.20658799999999999"/>
    <n v="6.3425099999999998E-2"/>
    <n v="0.33682800000000002"/>
    <s v="13297_2285002007"/>
    <s v="13_2285002007"/>
    <n v="1.0139987806523103"/>
    <n v="0"/>
    <n v="2.0661157024793391"/>
    <n v="16.92307692307692"/>
    <n v="16.923076923076913"/>
    <n v="95.795795795795797"/>
    <n v="0"/>
    <n v="0.9107808027733697"/>
    <n v="9.0589945873416315"/>
    <n v="0.18916237732960045"/>
    <n v="0.17402952192707039"/>
    <n v="2.7038487593949263E-3"/>
    <n v="0.34154318128955641"/>
    <n v="1.0742193560351265"/>
    <n v="0"/>
    <n v="9.0909090909090917"/>
    <n v="20"/>
    <n v="20.000000000000004"/>
    <n v="95.870870870870874"/>
    <n v="0"/>
    <n v="0.96487134512624284"/>
    <n v="8.9086085415349086"/>
    <n v="0.19297448386911981"/>
    <n v="0.17753666265966775"/>
    <n v="2.8132776684050235E-3"/>
    <n v="0.36182715725459963"/>
    <n v="1"/>
    <n v="6.3425099999999998E-2"/>
    <n v="9.1224100000000004"/>
    <n v="0.20658799999999999"/>
    <n v="2.7038487593949263E-3"/>
    <n v="9.0589945873416315"/>
    <n v="0.17402952192707039"/>
    <n v="2.8132776684050235E-3"/>
    <n v="8.9086085415349086"/>
    <n v="0.17753666265966775"/>
  </r>
  <r>
    <s v="13015"/>
    <s v="Bartow"/>
    <x v="2"/>
    <n v="8.3404066040987175"/>
    <n v="66.952010791000788"/>
    <n v="1.9794028631108695"/>
    <n v="1.9200207772175435"/>
    <n v="0.56370312807123546"/>
    <n v="4.7925121892934985"/>
    <s v="13015_2285002010"/>
    <s v="13_2285002010"/>
    <n v="1.0139987806523103"/>
    <n v="0"/>
    <n v="17.269076305220885"/>
    <n v="30.76923076923077"/>
    <n v="30.769230769230766"/>
    <n v="95.795795795795797"/>
    <n v="21.333333333333329"/>
    <n v="8.4571621267005757"/>
    <n v="56.165409657368649"/>
    <n v="1.3895391389636171"/>
    <n v="1.3478529647947086"/>
    <n v="2.4030990940533785E-2"/>
    <n v="3.8228865260812208"/>
    <n v="1.0742193560351265"/>
    <n v="0"/>
    <n v="34.939759036144579"/>
    <n v="46.153846153846153"/>
    <n v="46.153846153846153"/>
    <n v="95.870870870870874"/>
    <n v="40.666666666666664"/>
    <n v="8.9594262113260399"/>
    <n v="46.792070837674068"/>
    <n v="1.1449376986627162"/>
    <n v="1.1105895677028346"/>
    <n v="2.5003562025331671E-2"/>
    <n v="3.0546042189455251"/>
    <n v="1"/>
    <n v="0.56370312807123546"/>
    <n v="66.952010791000788"/>
    <n v="1.9200207772175435"/>
    <n v="2.4030990940533785E-2"/>
    <n v="56.165409657368649"/>
    <n v="1.3478529647947086"/>
    <n v="2.5003562025331671E-2"/>
    <n v="46.792070837674068"/>
    <n v="1.1105895677028346"/>
  </r>
  <r>
    <s v="13067"/>
    <s v="Cobb"/>
    <x v="2"/>
    <n v="5.0721130924313256"/>
    <n v="40.71602100678821"/>
    <n v="1.2037488882432741"/>
    <n v="1.1676364215959758"/>
    <n v="0.34280894827471942"/>
    <n v="2.9145058478331896"/>
    <s v="13067_2285002010"/>
    <s v="13_2285002010"/>
    <n v="1.0139987806523103"/>
    <n v="0"/>
    <n v="17.269076305220885"/>
    <n v="30.76923076923077"/>
    <n v="30.769230769230766"/>
    <n v="95.795795795795797"/>
    <n v="21.333333333333329"/>
    <n v="5.1431164910559826"/>
    <n v="34.156285561055427"/>
    <n v="0.84503070338556052"/>
    <n v="0.81967978228399352"/>
    <n v="1.4614144077062231E-2"/>
    <n v="2.3248402290467474"/>
    <n v="1.0742193560351265"/>
    <n v="0"/>
    <n v="34.939759036144579"/>
    <n v="46.153846153846153"/>
    <n v="46.153846153846153"/>
    <n v="95.870870870870874"/>
    <n v="40.666666666666664"/>
    <n v="5.4485620598889124"/>
    <n v="28.45600776838716"/>
    <n v="0.69627942222283279"/>
    <n v="0.67539103955614788"/>
    <n v="1.5205600916840194E-2"/>
    <n v="1.8576190330451878"/>
    <n v="1"/>
    <n v="0.34280894827471942"/>
    <n v="40.71602100678821"/>
    <n v="1.1676364215959758"/>
    <n v="1.4614144077062231E-2"/>
    <n v="34.156285561055427"/>
    <n v="0.81967978228399352"/>
    <n v="1.5205600916840194E-2"/>
    <n v="28.45600776838716"/>
    <n v="0.67539103955614788"/>
  </r>
  <r>
    <s v="13089"/>
    <s v="De Kalb"/>
    <x v="2"/>
    <n v="11.888248049986615"/>
    <n v="93.680387998369099"/>
    <n v="2.8361030587790714"/>
    <n v="2.751019967015699"/>
    <n v="0.8034911163408911"/>
    <n v="6.8621129737901816"/>
    <s v="13089_2285002010"/>
    <s v="13_2285002010"/>
    <n v="1.0139987806523103"/>
    <n v="0"/>
    <n v="17.269076305220885"/>
    <n v="30.76923076923077"/>
    <n v="30.769230769230766"/>
    <n v="95.795795795795797"/>
    <n v="21.333333333333329"/>
    <n v="12.054669026778633"/>
    <n v="78.5875929135928"/>
    <n v="1.9909419531274148"/>
    <n v="1.9312136945335923"/>
    <n v="3.4253291805659954E-2"/>
    <n v="5.4737636946556929"/>
    <n v="1.0742193560351265"/>
    <n v="0"/>
    <n v="34.939759036144579"/>
    <n v="46.153846153846153"/>
    <n v="46.153846153846153"/>
    <n v="95.870870870870874"/>
    <n v="40.666666666666664"/>
    <n v="12.77058616464247"/>
    <n v="65.472258406160933"/>
    <n v="1.6404752007812577"/>
    <n v="1.5912609447578199"/>
    <n v="3.5639575095090928E-2"/>
    <n v="4.3737059839821377"/>
    <n v="1"/>
    <n v="0.8034911163408911"/>
    <n v="93.680387998369099"/>
    <n v="2.751019967015699"/>
    <n v="3.4253291805659954E-2"/>
    <n v="78.5875929135928"/>
    <n v="1.9312136945335923"/>
    <n v="3.5639575095090928E-2"/>
    <n v="65.472258406160933"/>
    <n v="1.5912609447578199"/>
  </r>
  <r>
    <s v="13121"/>
    <s v="Fulton"/>
    <x v="2"/>
    <n v="99.436789912275714"/>
    <n v="784.42552976778472"/>
    <n v="23.714818153276305"/>
    <n v="23.003373608678018"/>
    <n v="6.7206351176411596"/>
    <n v="57.381604938500132"/>
    <s v="13121_2285002010"/>
    <s v="13_2285002010"/>
    <n v="1.0139987806523103"/>
    <n v="0"/>
    <n v="17.269076305220885"/>
    <n v="30.76923076923077"/>
    <n v="30.769230769230766"/>
    <n v="95.795795795795797"/>
    <n v="21.333333333333329"/>
    <n v="100.82878372302753"/>
    <n v="658.04716997428795"/>
    <n v="16.647782324409309"/>
    <n v="16.148348854677032"/>
    <n v="0.28650456877766101"/>
    <n v="45.772103585749228"/>
    <n v="1.0742193560351265"/>
    <n v="0"/>
    <n v="34.939759036144579"/>
    <n v="46.153846153846153"/>
    <n v="46.153846153846153"/>
    <n v="95.870870870870874"/>
    <n v="40.666666666666664"/>
    <n v="106.81692442576498"/>
    <n v="548.22692436158775"/>
    <n v="13.717262830439862"/>
    <n v="13.305744945526669"/>
    <n v="0.29809984838744347"/>
    <n v="36.573322218476605"/>
    <n v="1"/>
    <n v="6.7206351176411596"/>
    <n v="784.42552976778472"/>
    <n v="23.003373608678018"/>
    <n v="0.28650456877766101"/>
    <n v="658.04716997428795"/>
    <n v="16.148348854677032"/>
    <n v="0.29809984838744347"/>
    <n v="548.22692436158775"/>
    <n v="13.305744945526669"/>
  </r>
  <r>
    <m/>
    <m/>
    <x v="3"/>
    <n v="839.74458451159239"/>
    <n v="5797.3378531149428"/>
    <n v="197.08592452600951"/>
    <n v="182.80573464010723"/>
    <n v="58.919418266928005"/>
    <n v="321.70112887891702"/>
    <m/>
    <m/>
    <m/>
    <m/>
    <m/>
    <m/>
    <m/>
    <m/>
    <m/>
    <n v="851.49998475413679"/>
    <n v="4039.9231522058649"/>
    <n v="99.951604642664009"/>
    <n v="92.99913265031833"/>
    <n v="2.5117689366718272"/>
    <n v="184.62992070564576"/>
    <m/>
    <m/>
    <m/>
    <m/>
    <m/>
    <m/>
    <m/>
    <n v="902.06988680802533"/>
    <n v="3073.5400007838784"/>
    <n v="67.171966500548209"/>
    <n v="62.658152490607868"/>
    <n v="2.6134240804628308"/>
    <n v="129.52671209367691"/>
    <m/>
    <n v="58.877532210468395"/>
    <n v="5793.6408573848084"/>
    <n v="182.67701795332528"/>
    <n v="2.5099833098175655"/>
    <n v="4037.4811098943364"/>
    <n v="92.939052676668354"/>
    <n v="2.6115661865492954"/>
    <n v="3071.7472044100118"/>
    <n v="62.62084154999579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28"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J16" firstHeaderRow="0" firstDataRow="1" firstDataCol="1"/>
  <pivotFields count="35">
    <pivotField showAll="0"/>
    <pivotField showAll="0"/>
    <pivotField axis="axisRow" showAll="0">
      <items count="13">
        <item x="5"/>
        <item x="6"/>
        <item x="7"/>
        <item x="8"/>
        <item x="0"/>
        <item x="9"/>
        <item x="1"/>
        <item x="2"/>
        <item x="4"/>
        <item x="3"/>
        <item x="10"/>
        <item x="11"/>
        <item t="default"/>
      </items>
    </pivotField>
    <pivotField numFmtId="2" showAll="0"/>
    <pivotField numFmtId="2" showAll="0"/>
    <pivotField numFmtId="2" showAll="0"/>
    <pivotField numFmtId="2" showAll="0"/>
    <pivotField numFmtId="2" showAll="0"/>
    <pivotField numFmtId="2" showAll="0"/>
    <pivotField showAll="0"/>
    <pivotField showAll="0"/>
    <pivotField showAll="0"/>
    <pivotField numFmtId="2" showAll="0"/>
    <pivotField numFmtId="2" showAll="0"/>
    <pivotField numFmtId="2" showAll="0"/>
    <pivotField numFmtId="2" showAll="0"/>
    <pivotField numFmtId="2" showAll="0"/>
    <pivotField numFmtId="2" showAll="0"/>
    <pivotField showAll="0"/>
    <pivotField numFmtId="2" showAll="0"/>
    <pivotField numFmtId="2" showAll="0"/>
    <pivotField numFmtId="2" showAll="0"/>
    <pivotField numFmtId="2" showAll="0"/>
    <pivotField numFmtId="2" showAll="0"/>
    <pivotField numFmtId="2" showAll="0"/>
    <pivotField showAll="0"/>
    <pivotField dataField="1" numFmtId="165" showAll="0"/>
    <pivotField dataField="1" numFmtId="165" showAll="0"/>
    <pivotField dataField="1" numFmtId="165" showAll="0"/>
    <pivotField dataField="1" numFmtId="165" showAll="0"/>
    <pivotField dataField="1" numFmtId="165" showAll="0"/>
    <pivotField dataField="1" numFmtId="165" showAll="0"/>
    <pivotField dataField="1" numFmtId="165" showAll="0"/>
    <pivotField dataField="1" numFmtId="165" showAll="0"/>
    <pivotField dataField="1" numFmtId="165" showAll="0"/>
  </pivotFields>
  <rowFields count="1">
    <field x="2"/>
  </rowFields>
  <rowItems count="13">
    <i>
      <x/>
    </i>
    <i>
      <x v="1"/>
    </i>
    <i>
      <x v="2"/>
    </i>
    <i>
      <x v="3"/>
    </i>
    <i>
      <x v="4"/>
    </i>
    <i>
      <x v="5"/>
    </i>
    <i>
      <x v="6"/>
    </i>
    <i>
      <x v="7"/>
    </i>
    <i>
      <x v="8"/>
    </i>
    <i>
      <x v="9"/>
    </i>
    <i>
      <x v="10"/>
    </i>
    <i>
      <x v="11"/>
    </i>
    <i t="grand">
      <x/>
    </i>
  </rowItems>
  <colFields count="1">
    <field x="-2"/>
  </colFields>
  <colItems count="9">
    <i>
      <x/>
    </i>
    <i i="1">
      <x v="1"/>
    </i>
    <i i="2">
      <x v="2"/>
    </i>
    <i i="3">
      <x v="3"/>
    </i>
    <i i="4">
      <x v="4"/>
    </i>
    <i i="5">
      <x v="5"/>
    </i>
    <i i="6">
      <x v="6"/>
    </i>
    <i i="7">
      <x v="7"/>
    </i>
    <i i="8">
      <x v="8"/>
    </i>
  </colItems>
  <dataFields count="9">
    <dataField name="Sum of SO2_2008" fld="26" baseField="0" baseItem="0"/>
    <dataField name="Sum of NOX_2008" fld="27" baseField="0" baseItem="0"/>
    <dataField name="Sum of PM2.5_2008" fld="28" baseField="0" baseItem="0"/>
    <dataField name="Sum of SO2_20172" fld="29" baseField="0" baseItem="0"/>
    <dataField name="Sum of NOX_20172" fld="30" baseField="0" baseItem="0"/>
    <dataField name="Sum of PM2.5_2017" fld="31" baseField="0" baseItem="0"/>
    <dataField name="Sum of SO2_20242" fld="32" baseField="0" baseItem="0"/>
    <dataField name="Sum of NOX_20242" fld="33" baseField="0" baseItem="0"/>
    <dataField name="Sum of PM2.5_2024" fld="34" baseField="0" baseItem="0"/>
  </dataField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3" cacheId="3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J8" firstHeaderRow="0" firstDataRow="1" firstDataCol="1"/>
  <pivotFields count="47">
    <pivotField showAll="0"/>
    <pivotField showAll="0"/>
    <pivotField axis="axisRow" showAll="0">
      <items count="5">
        <item x="0"/>
        <item x="1"/>
        <item x="2"/>
        <item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2" showAll="0"/>
    <pivotField numFmtId="2" showAll="0"/>
    <pivotField numFmtId="2" showAll="0"/>
    <pivotField numFmtId="2" showAll="0"/>
    <pivotField numFmtId="2" showAll="0"/>
    <pivotField numFmtId="2" showAll="0"/>
    <pivotField showAll="0"/>
    <pivotField showAll="0"/>
    <pivotField showAll="0"/>
    <pivotField showAll="0"/>
    <pivotField showAll="0"/>
    <pivotField showAll="0"/>
    <pivotField showAll="0"/>
    <pivotField numFmtId="2" showAll="0"/>
    <pivotField numFmtId="2" showAll="0"/>
    <pivotField numFmtId="2" showAll="0"/>
    <pivotField numFmtId="2" showAll="0"/>
    <pivotField numFmtId="2" showAll="0"/>
    <pivotField numFmtId="2" showAll="0"/>
    <pivotField showAll="0"/>
    <pivotField dataField="1" numFmtId="2" showAll="0"/>
    <pivotField dataField="1" numFmtId="2" showAll="0"/>
    <pivotField dataField="1" numFmtId="2" showAll="0"/>
    <pivotField dataField="1" numFmtId="2" showAll="0"/>
    <pivotField dataField="1" numFmtId="2" showAll="0"/>
    <pivotField dataField="1" numFmtId="2" showAll="0"/>
    <pivotField dataField="1" numFmtId="2" showAll="0"/>
    <pivotField dataField="1" numFmtId="2" showAll="0"/>
    <pivotField dataField="1" numFmtId="2" showAll="0"/>
  </pivotFields>
  <rowFields count="1">
    <field x="2"/>
  </rowFields>
  <rowItems count="5">
    <i>
      <x/>
    </i>
    <i>
      <x v="1"/>
    </i>
    <i>
      <x v="2"/>
    </i>
    <i>
      <x v="3"/>
    </i>
    <i t="grand">
      <x/>
    </i>
  </rowItems>
  <colFields count="1">
    <field x="-2"/>
  </colFields>
  <colItems count="9">
    <i>
      <x/>
    </i>
    <i i="1">
      <x v="1"/>
    </i>
    <i i="2">
      <x v="2"/>
    </i>
    <i i="3">
      <x v="3"/>
    </i>
    <i i="4">
      <x v="4"/>
    </i>
    <i i="5">
      <x v="5"/>
    </i>
    <i i="6">
      <x v="6"/>
    </i>
    <i i="7">
      <x v="7"/>
    </i>
    <i i="8">
      <x v="8"/>
    </i>
  </colItems>
  <dataFields count="9">
    <dataField name="Sum of SO2_2008" fld="38" baseField="0" baseItem="0"/>
    <dataField name="Sum of NOX_2008" fld="39" baseField="0" baseItem="0"/>
    <dataField name="Sum of PM2.5_2008" fld="40" baseField="0" baseItem="0"/>
    <dataField name="Sum of SO2_20172" fld="41" baseField="0" baseItem="0"/>
    <dataField name="Sum of NOX_20172" fld="42" baseField="0" baseItem="0"/>
    <dataField name="Sum of PM2.5_2017" fld="43" baseField="0" baseItem="0"/>
    <dataField name="Sum of SO2_20242" fld="44" baseField="0" baseItem="0"/>
    <dataField name="Sum of NOX_20242" fld="45" baseField="0" baseItem="0"/>
    <dataField name="Sum of PM2.5_2024" fld="46" baseField="0" baseItem="0"/>
  </dataField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 cacheId="27" applyNumberFormats="0" applyBorderFormats="0" applyFontFormats="0" applyPatternFormats="0" applyAlignmentFormats="0" applyWidthHeightFormats="1" dataCaption="Values" updatedVersion="4" minRefreshableVersion="3" useAutoFormatting="1" itemPrintTitles="1" createdVersion="4" indent="0" compact="0" compactData="0" multipleFieldFilters="0">
  <location ref="A3:H8" firstHeaderRow="0" firstDataRow="1" firstDataCol="2"/>
  <pivotFields count="21">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numFmtId="164" outline="0" showAll="0" defaultSubtotal="0">
      <extLst>
        <ext xmlns:x14="http://schemas.microsoft.com/office/spreadsheetml/2009/9/main" uri="{2946ED86-A175-432a-8AC1-64E0C546D7DE}">
          <x14:pivotField fillDownLabels="1"/>
        </ext>
      </extLst>
    </pivotField>
    <pivotField compact="0" numFmtId="164" outline="0" showAll="0" defaultSubtotal="0">
      <extLst>
        <ext xmlns:x14="http://schemas.microsoft.com/office/spreadsheetml/2009/9/main" uri="{2946ED86-A175-432a-8AC1-64E0C546D7DE}">
          <x14:pivotField fillDownLabels="1"/>
        </ext>
      </extLst>
    </pivotField>
    <pivotField dataField="1" compact="0" numFmtId="2"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dataField="1" compact="0" numFmtId="2" outline="0" showAll="0" defaultSubtotal="0">
      <extLst>
        <ext xmlns:x14="http://schemas.microsoft.com/office/spreadsheetml/2009/9/main" uri="{2946ED86-A175-432a-8AC1-64E0C546D7DE}">
          <x14:pivotField fillDownLabels="1"/>
        </ext>
      </extLst>
    </pivotField>
    <pivotField dataField="1" compact="0" numFmtId="2" outline="0" showAll="0" defaultSubtotal="0">
      <extLst>
        <ext xmlns:x14="http://schemas.microsoft.com/office/spreadsheetml/2009/9/main" uri="{2946ED86-A175-432a-8AC1-64E0C546D7DE}">
          <x14:pivotField fillDownLabels="1"/>
        </ext>
      </extLst>
    </pivotField>
    <pivotField dataField="1" compact="0" numFmtId="2" outline="0" showAll="0" defaultSubtotal="0">
      <extLst>
        <ext xmlns:x14="http://schemas.microsoft.com/office/spreadsheetml/2009/9/main" uri="{2946ED86-A175-432a-8AC1-64E0C546D7DE}">
          <x14:pivotField fillDownLabels="1"/>
        </ext>
      </extLst>
    </pivotField>
    <pivotField dataField="1" compact="0" numFmtId="2" outline="0" showAll="0" defaultSubtotal="0">
      <extLst>
        <ext xmlns:x14="http://schemas.microsoft.com/office/spreadsheetml/2009/9/main" uri="{2946ED86-A175-432a-8AC1-64E0C546D7DE}">
          <x14:pivotField fillDownLabels="1"/>
        </ext>
      </extLst>
    </pivotField>
    <pivotField dataField="1" compact="0" numFmtId="2" outline="0" showAll="0" defaultSubtotal="0">
      <extLst>
        <ext xmlns:x14="http://schemas.microsoft.com/office/spreadsheetml/2009/9/main" uri="{2946ED86-A175-432a-8AC1-64E0C546D7DE}">
          <x14:pivotField fillDownLabels="1"/>
        </ext>
      </extLst>
    </pivotField>
    <pivotField compact="0" numFmtId="165"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axis="axisRow" compact="0" outline="0" showAll="0" defaultSubtotal="0">
      <items count="4">
        <item x="1"/>
        <item x="2"/>
        <item x="3"/>
        <item x="0"/>
      </items>
      <extLst>
        <ext xmlns:x14="http://schemas.microsoft.com/office/spreadsheetml/2009/9/main" uri="{2946ED86-A175-432a-8AC1-64E0C546D7DE}">
          <x14:pivotField fillDownLabels="1"/>
        </ext>
      </extLst>
    </pivotField>
    <pivotField axis="axisRow" compact="0" outline="0" showAll="0" defaultSubtotal="0">
      <items count="4">
        <item x="1"/>
        <item x="2"/>
        <item x="3"/>
        <item x="0"/>
      </items>
      <extLst>
        <ext xmlns:x14="http://schemas.microsoft.com/office/spreadsheetml/2009/9/main" uri="{2946ED86-A175-432a-8AC1-64E0C546D7DE}">
          <x14:pivotField fillDownLabels="1"/>
        </ext>
      </extLst>
    </pivotField>
  </pivotFields>
  <rowFields count="2">
    <field x="20"/>
    <field x="19"/>
  </rowFields>
  <rowItems count="5">
    <i>
      <x/>
      <x/>
    </i>
    <i>
      <x v="1"/>
      <x v="1"/>
    </i>
    <i>
      <x v="2"/>
      <x v="2"/>
    </i>
    <i>
      <x v="3"/>
      <x v="3"/>
    </i>
    <i t="grand">
      <x/>
    </i>
  </rowItems>
  <colFields count="1">
    <field x="-2"/>
  </colFields>
  <colItems count="6">
    <i>
      <x/>
    </i>
    <i i="1">
      <x v="1"/>
    </i>
    <i i="2">
      <x v="2"/>
    </i>
    <i i="3">
      <x v="3"/>
    </i>
    <i i="4">
      <x v="4"/>
    </i>
    <i i="5">
      <x v="5"/>
    </i>
  </colItems>
  <dataFields count="6">
    <dataField name="Sum of CO" fld="14" baseField="0" baseItem="0"/>
    <dataField name="Sum of NOx" fld="13" baseField="0" baseItem="0"/>
    <dataField name="Sum of PM10" fld="10" baseField="0" baseItem="0"/>
    <dataField name="Sum of PM2.5 (=0.97*PM10)" fld="15" baseField="0" baseItem="0"/>
    <dataField name="Sum of SO2" fld="16" baseField="0" baseItem="0"/>
    <dataField name="Sum of VOC = 1.053*HC" fld="12" baseField="0" baseItem="0"/>
  </dataField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pivotTables/pivotTable4.xml><?xml version="1.0" encoding="utf-8"?>
<pivotTableDefinition xmlns="http://schemas.openxmlformats.org/spreadsheetml/2006/main" name="PivotTable1" cacheId="25" applyNumberFormats="0" applyBorderFormats="0" applyFontFormats="0" applyPatternFormats="0" applyAlignmentFormats="0" applyWidthHeightFormats="1" dataCaption="Values" updatedVersion="4" minRefreshableVersion="3" useAutoFormatting="1" rowGrandTotals="0" colGrandTotals="0" itemPrintTitles="1" createdVersion="4" indent="0" compact="0" compactData="0" multipleFieldFilters="0">
  <location ref="A3:L9" firstHeaderRow="1" firstDataRow="2" firstDataCol="7"/>
  <pivotFields count="9">
    <pivotField axis="axisRow" compact="0" outline="0" showAll="0" defaultSubtotal="0">
      <items count="5">
        <item x="0"/>
        <item x="1"/>
        <item x="2"/>
        <item x="3"/>
        <item x="4"/>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5">
        <item x="0"/>
        <item x="1"/>
        <item x="2"/>
        <item x="3"/>
        <item x="4"/>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5">
        <item x="0"/>
        <item x="1"/>
        <item x="3"/>
        <item x="2"/>
        <item x="4"/>
      </items>
      <extLst>
        <ext xmlns:x14="http://schemas.microsoft.com/office/spreadsheetml/2009/9/main" uri="{2946ED86-A175-432a-8AC1-64E0C546D7DE}">
          <x14:pivotField fillDownLabels="1"/>
        </ext>
      </extLst>
    </pivotField>
    <pivotField axis="axisCol" compact="0" outline="0" showAll="0" defaultSubtotal="0">
      <items count="5">
        <item x="0"/>
        <item x="1"/>
        <item x="2"/>
        <item x="3"/>
        <item x="4"/>
      </items>
      <extLst>
        <ext xmlns:x14="http://schemas.microsoft.com/office/spreadsheetml/2009/9/main" uri="{2946ED86-A175-432a-8AC1-64E0C546D7DE}">
          <x14:pivotField fillDownLabels="1"/>
        </ext>
      </extLst>
    </pivotField>
    <pivotField dataField="1" compact="0" numFmtId="2" outline="0" showAll="0" defaultSubtotal="0">
      <extLst>
        <ext xmlns:x14="http://schemas.microsoft.com/office/spreadsheetml/2009/9/main" uri="{2946ED86-A175-432a-8AC1-64E0C546D7DE}">
          <x14:pivotField fillDownLabels="1"/>
        </ext>
      </extLst>
    </pivotField>
  </pivotFields>
  <rowFields count="7">
    <field x="0"/>
    <field x="1"/>
    <field x="2"/>
    <field x="3"/>
    <field x="4"/>
    <field x="5"/>
    <field x="6"/>
  </rowFields>
  <rowItems count="5">
    <i>
      <x/>
      <x/>
      <x/>
      <x/>
      <x/>
      <x/>
      <x/>
    </i>
    <i>
      <x v="1"/>
      <x/>
      <x v="1"/>
      <x/>
      <x/>
      <x/>
      <x v="1"/>
    </i>
    <i>
      <x v="2"/>
      <x/>
      <x v="2"/>
      <x/>
      <x/>
      <x/>
      <x v="3"/>
    </i>
    <i>
      <x v="3"/>
      <x/>
      <x v="3"/>
      <x/>
      <x/>
      <x/>
      <x v="2"/>
    </i>
    <i>
      <x v="4"/>
      <x/>
      <x v="4"/>
      <x/>
      <x/>
      <x/>
      <x v="4"/>
    </i>
  </rowItems>
  <colFields count="1">
    <field x="7"/>
  </colFields>
  <colItems count="5">
    <i>
      <x/>
    </i>
    <i>
      <x v="1"/>
    </i>
    <i>
      <x v="2"/>
    </i>
    <i>
      <x v="3"/>
    </i>
    <i>
      <x v="4"/>
    </i>
  </colItems>
  <dataFields count="1">
    <dataField name="Sum of 2017_CF" fld="8" baseField="6" baseItem="1"/>
  </dataField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pivotTables/pivotTable5.xml><?xml version="1.0" encoding="utf-8"?>
<pivotTableDefinition xmlns="http://schemas.openxmlformats.org/spreadsheetml/2006/main" name="PivotTable3" cacheId="26" applyNumberFormats="0" applyBorderFormats="0" applyFontFormats="0" applyPatternFormats="0" applyAlignmentFormats="0" applyWidthHeightFormats="1" dataCaption="Values" updatedVersion="4" minRefreshableVersion="3" useAutoFormatting="1" rowGrandTotals="0" colGrandTotals="0" itemPrintTitles="1" createdVersion="4" indent="0" compact="0" compactData="0" multipleFieldFilters="0">
  <location ref="A3:L9" firstHeaderRow="1" firstDataRow="2" firstDataCol="7"/>
  <pivotFields count="37">
    <pivotField axis="axisRow" compact="0" outline="0" showAll="0" defaultSubtotal="0">
      <items count="5">
        <item x="0"/>
        <item x="1"/>
        <item x="2"/>
        <item x="3"/>
        <item x="4"/>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5">
        <item x="0"/>
        <item x="1"/>
        <item x="2"/>
        <item x="3"/>
        <item x="4"/>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5">
        <item x="0"/>
        <item x="1"/>
        <item x="3"/>
        <item x="2"/>
        <item x="4"/>
      </items>
      <extLst>
        <ext xmlns:x14="http://schemas.microsoft.com/office/spreadsheetml/2009/9/main" uri="{2946ED86-A175-432a-8AC1-64E0C546D7DE}">
          <x14:pivotField fillDownLabels="1"/>
        </ext>
      </extLst>
    </pivotField>
    <pivotField axis="axisCol" compact="0" outline="0" showAll="0" defaultSubtotal="0">
      <items count="5">
        <item x="0"/>
        <item x="1"/>
        <item x="2"/>
        <item x="3"/>
        <item x="4"/>
      </items>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numFmtId="2"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dataField="1" compact="0" numFmtId="2" outline="0" showAll="0" defaultSubtotal="0">
      <extLst>
        <ext xmlns:x14="http://schemas.microsoft.com/office/spreadsheetml/2009/9/main" uri="{2946ED86-A175-432a-8AC1-64E0C546D7DE}">
          <x14:pivotField fillDownLabels="1"/>
        </ext>
      </extLst>
    </pivotField>
  </pivotFields>
  <rowFields count="7">
    <field x="0"/>
    <field x="1"/>
    <field x="2"/>
    <field x="3"/>
    <field x="4"/>
    <field x="5"/>
    <field x="6"/>
  </rowFields>
  <rowItems count="5">
    <i>
      <x/>
      <x/>
      <x/>
      <x/>
      <x/>
      <x/>
      <x/>
    </i>
    <i>
      <x v="1"/>
      <x/>
      <x v="1"/>
      <x/>
      <x/>
      <x/>
      <x v="1"/>
    </i>
    <i>
      <x v="2"/>
      <x/>
      <x v="2"/>
      <x/>
      <x/>
      <x/>
      <x v="3"/>
    </i>
    <i>
      <x v="3"/>
      <x/>
      <x v="3"/>
      <x/>
      <x/>
      <x/>
      <x v="2"/>
    </i>
    <i>
      <x v="4"/>
      <x/>
      <x v="4"/>
      <x/>
      <x/>
      <x/>
      <x v="4"/>
    </i>
  </rowItems>
  <colFields count="1">
    <field x="7"/>
  </colFields>
  <colItems count="5">
    <i>
      <x/>
    </i>
    <i>
      <x v="1"/>
    </i>
    <i>
      <x v="2"/>
    </i>
    <i>
      <x v="3"/>
    </i>
    <i>
      <x v="4"/>
    </i>
  </colItems>
  <dataFields count="1">
    <dataField name="Sum of 2024_CF" fld="36" baseField="0" baseItem="0"/>
  </dataField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11.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2"/>
  <sheetViews>
    <sheetView workbookViewId="0">
      <selection activeCell="A17" sqref="A17"/>
    </sheetView>
  </sheetViews>
  <sheetFormatPr defaultRowHeight="15" x14ac:dyDescent="0.25"/>
  <cols>
    <col min="1" max="1" width="11.140625" customWidth="1"/>
    <col min="4" max="4" width="13.28515625" customWidth="1"/>
    <col min="5" max="5" width="32.7109375" bestFit="1" customWidth="1"/>
    <col min="6" max="6" width="16.42578125" bestFit="1" customWidth="1"/>
    <col min="7" max="7" width="5" bestFit="1" customWidth="1"/>
    <col min="9" max="9" width="75.85546875" bestFit="1" customWidth="1"/>
    <col min="11" max="11" width="9.7109375" bestFit="1" customWidth="1"/>
    <col min="14" max="14" width="38.42578125" bestFit="1" customWidth="1"/>
  </cols>
  <sheetData>
    <row r="1" spans="1:1" x14ac:dyDescent="0.25">
      <c r="A1" t="s">
        <v>258</v>
      </c>
    </row>
    <row r="2" spans="1:1" x14ac:dyDescent="0.25">
      <c r="A2" s="6" t="s">
        <v>93</v>
      </c>
    </row>
    <row r="3" spans="1:1" x14ac:dyDescent="0.25">
      <c r="A3" s="6" t="s">
        <v>94</v>
      </c>
    </row>
    <row r="4" spans="1:1" x14ac:dyDescent="0.25">
      <c r="A4" t="s">
        <v>95</v>
      </c>
    </row>
    <row r="5" spans="1:1" x14ac:dyDescent="0.25">
      <c r="A5" s="5"/>
    </row>
    <row r="6" spans="1:1" x14ac:dyDescent="0.25">
      <c r="A6" s="5" t="s">
        <v>259</v>
      </c>
    </row>
    <row r="7" spans="1:1" x14ac:dyDescent="0.25">
      <c r="A7" t="s">
        <v>96</v>
      </c>
    </row>
    <row r="8" spans="1:1" x14ac:dyDescent="0.25">
      <c r="A8" t="s">
        <v>97</v>
      </c>
    </row>
    <row r="9" spans="1:1" x14ac:dyDescent="0.25">
      <c r="A9" s="5"/>
    </row>
    <row r="10" spans="1:1" x14ac:dyDescent="0.25">
      <c r="A10" s="6" t="s">
        <v>260</v>
      </c>
    </row>
    <row r="11" spans="1:1" x14ac:dyDescent="0.25">
      <c r="A11" s="6" t="s">
        <v>217</v>
      </c>
    </row>
    <row r="12" spans="1:1" x14ac:dyDescent="0.25">
      <c r="A12" s="6" t="s">
        <v>264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2:L9"/>
  <sheetViews>
    <sheetView workbookViewId="0">
      <selection activeCell="G19" sqref="G19"/>
    </sheetView>
  </sheetViews>
  <sheetFormatPr defaultRowHeight="15" x14ac:dyDescent="0.25"/>
  <cols>
    <col min="1" max="1" width="16" bestFit="1" customWidth="1"/>
    <col min="2" max="2" width="16.42578125" bestFit="1" customWidth="1"/>
    <col min="3" max="4" width="9.5703125" customWidth="1"/>
    <col min="5" max="5" width="4.42578125" customWidth="1"/>
    <col min="6" max="6" width="4.85546875" customWidth="1"/>
    <col min="7" max="7" width="45.85546875" customWidth="1"/>
    <col min="8" max="8" width="13.85546875" bestFit="1" customWidth="1"/>
    <col min="9" max="10" width="12" customWidth="1"/>
    <col min="11" max="11" width="11" customWidth="1"/>
    <col min="12" max="13" width="12" customWidth="1"/>
  </cols>
  <sheetData>
    <row r="2" spans="1:12" x14ac:dyDescent="0.25">
      <c r="A2">
        <v>1</v>
      </c>
      <c r="B2">
        <v>2</v>
      </c>
      <c r="C2">
        <v>3</v>
      </c>
      <c r="D2">
        <v>4</v>
      </c>
      <c r="E2">
        <v>5</v>
      </c>
      <c r="F2">
        <v>6</v>
      </c>
      <c r="G2">
        <v>7</v>
      </c>
      <c r="H2">
        <v>8</v>
      </c>
      <c r="I2">
        <v>9</v>
      </c>
      <c r="J2">
        <v>10</v>
      </c>
      <c r="K2">
        <v>11</v>
      </c>
      <c r="L2">
        <v>12</v>
      </c>
    </row>
    <row r="3" spans="1:12" x14ac:dyDescent="0.25">
      <c r="A3" s="57" t="s">
        <v>205</v>
      </c>
      <c r="H3" s="57" t="s">
        <v>149</v>
      </c>
    </row>
    <row r="4" spans="1:12" x14ac:dyDescent="0.25">
      <c r="A4" s="57" t="s">
        <v>104</v>
      </c>
      <c r="B4" s="57" t="s">
        <v>98</v>
      </c>
      <c r="C4" s="57" t="s">
        <v>36</v>
      </c>
      <c r="D4" s="57" t="s">
        <v>105</v>
      </c>
      <c r="E4" s="57" t="s">
        <v>106</v>
      </c>
      <c r="F4" s="57" t="s">
        <v>107</v>
      </c>
      <c r="G4" s="57" t="s">
        <v>108</v>
      </c>
      <c r="H4" t="s">
        <v>47</v>
      </c>
      <c r="I4" t="s">
        <v>48</v>
      </c>
      <c r="J4" t="s">
        <v>49</v>
      </c>
      <c r="K4" t="s">
        <v>50</v>
      </c>
      <c r="L4" t="s">
        <v>51</v>
      </c>
    </row>
    <row r="5" spans="1:12" x14ac:dyDescent="0.25">
      <c r="A5" t="s">
        <v>200</v>
      </c>
      <c r="B5" t="s">
        <v>122</v>
      </c>
      <c r="C5">
        <v>2285002006</v>
      </c>
      <c r="D5" t="s">
        <v>1</v>
      </c>
      <c r="E5" t="s">
        <v>15</v>
      </c>
      <c r="F5" t="s">
        <v>13</v>
      </c>
      <c r="G5" t="s">
        <v>29</v>
      </c>
      <c r="H5" s="2">
        <v>34.857142857142861</v>
      </c>
      <c r="I5" s="2">
        <v>53.968253968253968</v>
      </c>
      <c r="J5" s="2">
        <v>53.968253968253975</v>
      </c>
      <c r="K5" s="2">
        <v>95.795795795795797</v>
      </c>
      <c r="L5" s="2">
        <v>50.537634408602159</v>
      </c>
    </row>
    <row r="6" spans="1:12" x14ac:dyDescent="0.25">
      <c r="A6" t="s">
        <v>201</v>
      </c>
      <c r="B6" t="s">
        <v>122</v>
      </c>
      <c r="C6">
        <v>2285002007</v>
      </c>
      <c r="D6" t="s">
        <v>1</v>
      </c>
      <c r="E6" t="s">
        <v>15</v>
      </c>
      <c r="F6" t="s">
        <v>13</v>
      </c>
      <c r="G6" t="s">
        <v>31</v>
      </c>
      <c r="H6" s="2">
        <v>2.0661157024793391</v>
      </c>
      <c r="I6" s="2">
        <v>16.92307692307692</v>
      </c>
      <c r="J6" s="2">
        <v>16.923076923076913</v>
      </c>
      <c r="K6" s="2">
        <v>95.795795795795797</v>
      </c>
      <c r="L6" s="2"/>
    </row>
    <row r="7" spans="1:12" x14ac:dyDescent="0.25">
      <c r="A7" t="s">
        <v>202</v>
      </c>
      <c r="B7" t="s">
        <v>122</v>
      </c>
      <c r="C7">
        <v>2285002008</v>
      </c>
      <c r="D7" t="s">
        <v>1</v>
      </c>
      <c r="E7" t="s">
        <v>15</v>
      </c>
      <c r="F7" t="s">
        <v>13</v>
      </c>
      <c r="G7" t="s">
        <v>32</v>
      </c>
      <c r="H7" s="2">
        <v>51.091703056768559</v>
      </c>
      <c r="I7" s="2">
        <v>56.25</v>
      </c>
      <c r="J7" s="2">
        <v>56.25</v>
      </c>
      <c r="K7" s="2">
        <v>95.795795795795797</v>
      </c>
      <c r="L7" s="2">
        <v>51.578947368421055</v>
      </c>
    </row>
    <row r="8" spans="1:12" x14ac:dyDescent="0.25">
      <c r="A8" t="s">
        <v>203</v>
      </c>
      <c r="B8" t="s">
        <v>122</v>
      </c>
      <c r="C8">
        <v>2285002009</v>
      </c>
      <c r="D8" t="s">
        <v>1</v>
      </c>
      <c r="E8" t="s">
        <v>15</v>
      </c>
      <c r="F8" t="s">
        <v>13</v>
      </c>
      <c r="G8" t="s">
        <v>33</v>
      </c>
      <c r="H8" s="2">
        <v>51.091703056768559</v>
      </c>
      <c r="I8" s="2">
        <v>56.25</v>
      </c>
      <c r="J8" s="2">
        <v>56.25</v>
      </c>
      <c r="K8" s="2">
        <v>95.795795795795797</v>
      </c>
      <c r="L8" s="2">
        <v>51.578947368421055</v>
      </c>
    </row>
    <row r="9" spans="1:12" x14ac:dyDescent="0.25">
      <c r="A9" t="s">
        <v>204</v>
      </c>
      <c r="B9" t="s">
        <v>122</v>
      </c>
      <c r="C9">
        <v>2285002010</v>
      </c>
      <c r="D9" t="s">
        <v>1</v>
      </c>
      <c r="E9" t="s">
        <v>15</v>
      </c>
      <c r="F9" t="s">
        <v>13</v>
      </c>
      <c r="G9" t="s">
        <v>35</v>
      </c>
      <c r="H9" s="2">
        <v>17.269076305220885</v>
      </c>
      <c r="I9" s="2">
        <v>30.76923076923077</v>
      </c>
      <c r="J9" s="2">
        <v>30.769230769230766</v>
      </c>
      <c r="K9" s="2">
        <v>95.795795795795797</v>
      </c>
      <c r="L9" s="2">
        <v>21.333333333333329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2:L9"/>
  <sheetViews>
    <sheetView topLeftCell="E1" workbookViewId="0">
      <selection activeCell="A2" sqref="A2:L2"/>
    </sheetView>
  </sheetViews>
  <sheetFormatPr defaultRowHeight="15" x14ac:dyDescent="0.25"/>
  <cols>
    <col min="1" max="1" width="16" bestFit="1" customWidth="1"/>
    <col min="2" max="2" width="7.140625" bestFit="1" customWidth="1"/>
    <col min="3" max="3" width="12.85546875" bestFit="1" customWidth="1"/>
    <col min="4" max="4" width="16.7109375" bestFit="1" customWidth="1"/>
    <col min="5" max="5" width="20.5703125" bestFit="1" customWidth="1"/>
    <col min="6" max="6" width="12.85546875" bestFit="1" customWidth="1"/>
    <col min="7" max="7" width="45.85546875" bestFit="1" customWidth="1"/>
    <col min="8" max="8" width="13.85546875" bestFit="1" customWidth="1"/>
    <col min="9" max="9" width="12" customWidth="1"/>
    <col min="10" max="10" width="12" bestFit="1" customWidth="1"/>
    <col min="11" max="12" width="12" customWidth="1"/>
    <col min="13" max="13" width="19.85546875" bestFit="1" customWidth="1"/>
  </cols>
  <sheetData>
    <row r="2" spans="1:12" x14ac:dyDescent="0.25">
      <c r="A2">
        <v>1</v>
      </c>
      <c r="B2">
        <v>2</v>
      </c>
      <c r="C2">
        <v>3</v>
      </c>
      <c r="D2">
        <v>4</v>
      </c>
      <c r="E2">
        <v>5</v>
      </c>
      <c r="F2">
        <v>6</v>
      </c>
      <c r="G2">
        <v>7</v>
      </c>
      <c r="H2">
        <v>8</v>
      </c>
      <c r="I2">
        <v>9</v>
      </c>
      <c r="J2">
        <v>10</v>
      </c>
      <c r="K2">
        <v>11</v>
      </c>
      <c r="L2">
        <v>12</v>
      </c>
    </row>
    <row r="3" spans="1:12" x14ac:dyDescent="0.25">
      <c r="A3" s="57" t="s">
        <v>206</v>
      </c>
      <c r="H3" s="57" t="s">
        <v>149</v>
      </c>
    </row>
    <row r="4" spans="1:12" x14ac:dyDescent="0.25">
      <c r="A4" s="57" t="s">
        <v>104</v>
      </c>
      <c r="B4" s="57" t="s">
        <v>98</v>
      </c>
      <c r="C4" s="57" t="s">
        <v>36</v>
      </c>
      <c r="D4" s="57" t="s">
        <v>105</v>
      </c>
      <c r="E4" s="57" t="s">
        <v>106</v>
      </c>
      <c r="F4" s="57" t="s">
        <v>107</v>
      </c>
      <c r="G4" s="57" t="s">
        <v>108</v>
      </c>
      <c r="H4" t="s">
        <v>47</v>
      </c>
      <c r="I4" t="s">
        <v>48</v>
      </c>
      <c r="J4" t="s">
        <v>49</v>
      </c>
      <c r="K4" t="s">
        <v>50</v>
      </c>
      <c r="L4" t="s">
        <v>51</v>
      </c>
    </row>
    <row r="5" spans="1:12" x14ac:dyDescent="0.25">
      <c r="A5" t="s">
        <v>200</v>
      </c>
      <c r="B5" t="s">
        <v>122</v>
      </c>
      <c r="C5">
        <v>2285002006</v>
      </c>
      <c r="D5" t="s">
        <v>1</v>
      </c>
      <c r="E5" t="s">
        <v>15</v>
      </c>
      <c r="F5" t="s">
        <v>13</v>
      </c>
      <c r="G5" t="s">
        <v>29</v>
      </c>
      <c r="H5" s="2">
        <v>54.857142857142861</v>
      </c>
      <c r="I5" s="2">
        <v>73.015873015873012</v>
      </c>
      <c r="J5" s="2">
        <v>73.015873015873012</v>
      </c>
      <c r="K5" s="2">
        <v>95.870870870870874</v>
      </c>
      <c r="L5" s="2">
        <v>69.892473118279568</v>
      </c>
    </row>
    <row r="6" spans="1:12" x14ac:dyDescent="0.25">
      <c r="A6" t="s">
        <v>201</v>
      </c>
      <c r="B6" t="s">
        <v>122</v>
      </c>
      <c r="C6">
        <v>2285002007</v>
      </c>
      <c r="D6" t="s">
        <v>1</v>
      </c>
      <c r="E6" t="s">
        <v>15</v>
      </c>
      <c r="F6" t="s">
        <v>13</v>
      </c>
      <c r="G6" t="s">
        <v>31</v>
      </c>
      <c r="H6" s="2">
        <v>9.0909090909090917</v>
      </c>
      <c r="I6" s="2">
        <v>20</v>
      </c>
      <c r="J6" s="2">
        <v>20.000000000000004</v>
      </c>
      <c r="K6" s="2">
        <v>95.870870870870874</v>
      </c>
      <c r="L6" s="2"/>
    </row>
    <row r="7" spans="1:12" x14ac:dyDescent="0.25">
      <c r="A7" t="s">
        <v>202</v>
      </c>
      <c r="B7" t="s">
        <v>122</v>
      </c>
      <c r="C7">
        <v>2285002008</v>
      </c>
      <c r="D7" t="s">
        <v>1</v>
      </c>
      <c r="E7" t="s">
        <v>15</v>
      </c>
      <c r="F7" t="s">
        <v>13</v>
      </c>
      <c r="G7" t="s">
        <v>32</v>
      </c>
      <c r="H7" s="2">
        <v>68.122270742358083</v>
      </c>
      <c r="I7" s="2">
        <v>76.5625</v>
      </c>
      <c r="J7" s="2">
        <v>76.5625</v>
      </c>
      <c r="K7" s="2">
        <v>95.870870870870874</v>
      </c>
      <c r="L7" s="2">
        <v>76.84210526315789</v>
      </c>
    </row>
    <row r="8" spans="1:12" x14ac:dyDescent="0.25">
      <c r="A8" t="s">
        <v>203</v>
      </c>
      <c r="B8" t="s">
        <v>122</v>
      </c>
      <c r="C8">
        <v>2285002009</v>
      </c>
      <c r="D8" t="s">
        <v>1</v>
      </c>
      <c r="E8" t="s">
        <v>15</v>
      </c>
      <c r="F8" t="s">
        <v>13</v>
      </c>
      <c r="G8" t="s">
        <v>33</v>
      </c>
      <c r="H8" s="2">
        <v>68.122270742358083</v>
      </c>
      <c r="I8" s="2">
        <v>76.5625</v>
      </c>
      <c r="J8" s="2">
        <v>76.5625</v>
      </c>
      <c r="K8" s="2">
        <v>95.870870870870874</v>
      </c>
      <c r="L8" s="2">
        <v>76.84210526315789</v>
      </c>
    </row>
    <row r="9" spans="1:12" x14ac:dyDescent="0.25">
      <c r="A9" t="s">
        <v>204</v>
      </c>
      <c r="B9" t="s">
        <v>122</v>
      </c>
      <c r="C9">
        <v>2285002010</v>
      </c>
      <c r="D9" t="s">
        <v>1</v>
      </c>
      <c r="E9" t="s">
        <v>15</v>
      </c>
      <c r="F9" t="s">
        <v>13</v>
      </c>
      <c r="G9" t="s">
        <v>35</v>
      </c>
      <c r="H9" s="2">
        <v>34.939759036144579</v>
      </c>
      <c r="I9" s="2">
        <v>46.153846153846153</v>
      </c>
      <c r="J9" s="2">
        <v>46.153846153846153</v>
      </c>
      <c r="K9" s="2">
        <v>95.870870870870874</v>
      </c>
      <c r="L9" s="2">
        <v>40.666666666666664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R26"/>
  <sheetViews>
    <sheetView tabSelected="1" workbookViewId="0">
      <selection activeCell="C23" sqref="C23"/>
    </sheetView>
  </sheetViews>
  <sheetFormatPr defaultRowHeight="12.75" x14ac:dyDescent="0.2"/>
  <cols>
    <col min="1" max="1" width="14.140625" style="9" bestFit="1" customWidth="1"/>
    <col min="2" max="2" width="9.140625" style="9"/>
    <col min="3" max="3" width="15.42578125" style="9" customWidth="1"/>
    <col min="4" max="6" width="9.140625" style="9"/>
    <col min="7" max="7" width="44" style="9" bestFit="1" customWidth="1"/>
    <col min="8" max="8" width="11.5703125" style="9" bestFit="1" customWidth="1"/>
    <col min="9" max="32" width="9.140625" style="9" customWidth="1"/>
    <col min="33" max="256" width="9.140625" style="9"/>
    <col min="257" max="257" width="14.140625" style="9" bestFit="1" customWidth="1"/>
    <col min="258" max="258" width="9.140625" style="9"/>
    <col min="259" max="259" width="15.42578125" style="9" customWidth="1"/>
    <col min="260" max="262" width="9.140625" style="9"/>
    <col min="263" max="263" width="44" style="9" bestFit="1" customWidth="1"/>
    <col min="264" max="264" width="11.5703125" style="9" bestFit="1" customWidth="1"/>
    <col min="265" max="288" width="0" style="9" hidden="1" customWidth="1"/>
    <col min="289" max="512" width="9.140625" style="9"/>
    <col min="513" max="513" width="14.140625" style="9" bestFit="1" customWidth="1"/>
    <col min="514" max="514" width="9.140625" style="9"/>
    <col min="515" max="515" width="15.42578125" style="9" customWidth="1"/>
    <col min="516" max="518" width="9.140625" style="9"/>
    <col min="519" max="519" width="44" style="9" bestFit="1" customWidth="1"/>
    <col min="520" max="520" width="11.5703125" style="9" bestFit="1" customWidth="1"/>
    <col min="521" max="544" width="0" style="9" hidden="1" customWidth="1"/>
    <col min="545" max="768" width="9.140625" style="9"/>
    <col min="769" max="769" width="14.140625" style="9" bestFit="1" customWidth="1"/>
    <col min="770" max="770" width="9.140625" style="9"/>
    <col min="771" max="771" width="15.42578125" style="9" customWidth="1"/>
    <col min="772" max="774" width="9.140625" style="9"/>
    <col min="775" max="775" width="44" style="9" bestFit="1" customWidth="1"/>
    <col min="776" max="776" width="11.5703125" style="9" bestFit="1" customWidth="1"/>
    <col min="777" max="800" width="0" style="9" hidden="1" customWidth="1"/>
    <col min="801" max="1024" width="9.140625" style="9"/>
    <col min="1025" max="1025" width="14.140625" style="9" bestFit="1" customWidth="1"/>
    <col min="1026" max="1026" width="9.140625" style="9"/>
    <col min="1027" max="1027" width="15.42578125" style="9" customWidth="1"/>
    <col min="1028" max="1030" width="9.140625" style="9"/>
    <col min="1031" max="1031" width="44" style="9" bestFit="1" customWidth="1"/>
    <col min="1032" max="1032" width="11.5703125" style="9" bestFit="1" customWidth="1"/>
    <col min="1033" max="1056" width="0" style="9" hidden="1" customWidth="1"/>
    <col min="1057" max="1280" width="9.140625" style="9"/>
    <col min="1281" max="1281" width="14.140625" style="9" bestFit="1" customWidth="1"/>
    <col min="1282" max="1282" width="9.140625" style="9"/>
    <col min="1283" max="1283" width="15.42578125" style="9" customWidth="1"/>
    <col min="1284" max="1286" width="9.140625" style="9"/>
    <col min="1287" max="1287" width="44" style="9" bestFit="1" customWidth="1"/>
    <col min="1288" max="1288" width="11.5703125" style="9" bestFit="1" customWidth="1"/>
    <col min="1289" max="1312" width="0" style="9" hidden="1" customWidth="1"/>
    <col min="1313" max="1536" width="9.140625" style="9"/>
    <col min="1537" max="1537" width="14.140625" style="9" bestFit="1" customWidth="1"/>
    <col min="1538" max="1538" width="9.140625" style="9"/>
    <col min="1539" max="1539" width="15.42578125" style="9" customWidth="1"/>
    <col min="1540" max="1542" width="9.140625" style="9"/>
    <col min="1543" max="1543" width="44" style="9" bestFit="1" customWidth="1"/>
    <col min="1544" max="1544" width="11.5703125" style="9" bestFit="1" customWidth="1"/>
    <col min="1545" max="1568" width="0" style="9" hidden="1" customWidth="1"/>
    <col min="1569" max="1792" width="9.140625" style="9"/>
    <col min="1793" max="1793" width="14.140625" style="9" bestFit="1" customWidth="1"/>
    <col min="1794" max="1794" width="9.140625" style="9"/>
    <col min="1795" max="1795" width="15.42578125" style="9" customWidth="1"/>
    <col min="1796" max="1798" width="9.140625" style="9"/>
    <col min="1799" max="1799" width="44" style="9" bestFit="1" customWidth="1"/>
    <col min="1800" max="1800" width="11.5703125" style="9" bestFit="1" customWidth="1"/>
    <col min="1801" max="1824" width="0" style="9" hidden="1" customWidth="1"/>
    <col min="1825" max="2048" width="9.140625" style="9"/>
    <col min="2049" max="2049" width="14.140625" style="9" bestFit="1" customWidth="1"/>
    <col min="2050" max="2050" width="9.140625" style="9"/>
    <col min="2051" max="2051" width="15.42578125" style="9" customWidth="1"/>
    <col min="2052" max="2054" width="9.140625" style="9"/>
    <col min="2055" max="2055" width="44" style="9" bestFit="1" customWidth="1"/>
    <col min="2056" max="2056" width="11.5703125" style="9" bestFit="1" customWidth="1"/>
    <col min="2057" max="2080" width="0" style="9" hidden="1" customWidth="1"/>
    <col min="2081" max="2304" width="9.140625" style="9"/>
    <col min="2305" max="2305" width="14.140625" style="9" bestFit="1" customWidth="1"/>
    <col min="2306" max="2306" width="9.140625" style="9"/>
    <col min="2307" max="2307" width="15.42578125" style="9" customWidth="1"/>
    <col min="2308" max="2310" width="9.140625" style="9"/>
    <col min="2311" max="2311" width="44" style="9" bestFit="1" customWidth="1"/>
    <col min="2312" max="2312" width="11.5703125" style="9" bestFit="1" customWidth="1"/>
    <col min="2313" max="2336" width="0" style="9" hidden="1" customWidth="1"/>
    <col min="2337" max="2560" width="9.140625" style="9"/>
    <col min="2561" max="2561" width="14.140625" style="9" bestFit="1" customWidth="1"/>
    <col min="2562" max="2562" width="9.140625" style="9"/>
    <col min="2563" max="2563" width="15.42578125" style="9" customWidth="1"/>
    <col min="2564" max="2566" width="9.140625" style="9"/>
    <col min="2567" max="2567" width="44" style="9" bestFit="1" customWidth="1"/>
    <col min="2568" max="2568" width="11.5703125" style="9" bestFit="1" customWidth="1"/>
    <col min="2569" max="2592" width="0" style="9" hidden="1" customWidth="1"/>
    <col min="2593" max="2816" width="9.140625" style="9"/>
    <col min="2817" max="2817" width="14.140625" style="9" bestFit="1" customWidth="1"/>
    <col min="2818" max="2818" width="9.140625" style="9"/>
    <col min="2819" max="2819" width="15.42578125" style="9" customWidth="1"/>
    <col min="2820" max="2822" width="9.140625" style="9"/>
    <col min="2823" max="2823" width="44" style="9" bestFit="1" customWidth="1"/>
    <col min="2824" max="2824" width="11.5703125" style="9" bestFit="1" customWidth="1"/>
    <col min="2825" max="2848" width="0" style="9" hidden="1" customWidth="1"/>
    <col min="2849" max="3072" width="9.140625" style="9"/>
    <col min="3073" max="3073" width="14.140625" style="9" bestFit="1" customWidth="1"/>
    <col min="3074" max="3074" width="9.140625" style="9"/>
    <col min="3075" max="3075" width="15.42578125" style="9" customWidth="1"/>
    <col min="3076" max="3078" width="9.140625" style="9"/>
    <col min="3079" max="3079" width="44" style="9" bestFit="1" customWidth="1"/>
    <col min="3080" max="3080" width="11.5703125" style="9" bestFit="1" customWidth="1"/>
    <col min="3081" max="3104" width="0" style="9" hidden="1" customWidth="1"/>
    <col min="3105" max="3328" width="9.140625" style="9"/>
    <col min="3329" max="3329" width="14.140625" style="9" bestFit="1" customWidth="1"/>
    <col min="3330" max="3330" width="9.140625" style="9"/>
    <col min="3331" max="3331" width="15.42578125" style="9" customWidth="1"/>
    <col min="3332" max="3334" width="9.140625" style="9"/>
    <col min="3335" max="3335" width="44" style="9" bestFit="1" customWidth="1"/>
    <col min="3336" max="3336" width="11.5703125" style="9" bestFit="1" customWidth="1"/>
    <col min="3337" max="3360" width="0" style="9" hidden="1" customWidth="1"/>
    <col min="3361" max="3584" width="9.140625" style="9"/>
    <col min="3585" max="3585" width="14.140625" style="9" bestFit="1" customWidth="1"/>
    <col min="3586" max="3586" width="9.140625" style="9"/>
    <col min="3587" max="3587" width="15.42578125" style="9" customWidth="1"/>
    <col min="3588" max="3590" width="9.140625" style="9"/>
    <col min="3591" max="3591" width="44" style="9" bestFit="1" customWidth="1"/>
    <col min="3592" max="3592" width="11.5703125" style="9" bestFit="1" customWidth="1"/>
    <col min="3593" max="3616" width="0" style="9" hidden="1" customWidth="1"/>
    <col min="3617" max="3840" width="9.140625" style="9"/>
    <col min="3841" max="3841" width="14.140625" style="9" bestFit="1" customWidth="1"/>
    <col min="3842" max="3842" width="9.140625" style="9"/>
    <col min="3843" max="3843" width="15.42578125" style="9" customWidth="1"/>
    <col min="3844" max="3846" width="9.140625" style="9"/>
    <col min="3847" max="3847" width="44" style="9" bestFit="1" customWidth="1"/>
    <col min="3848" max="3848" width="11.5703125" style="9" bestFit="1" customWidth="1"/>
    <col min="3849" max="3872" width="0" style="9" hidden="1" customWidth="1"/>
    <col min="3873" max="4096" width="9.140625" style="9"/>
    <col min="4097" max="4097" width="14.140625" style="9" bestFit="1" customWidth="1"/>
    <col min="4098" max="4098" width="9.140625" style="9"/>
    <col min="4099" max="4099" width="15.42578125" style="9" customWidth="1"/>
    <col min="4100" max="4102" width="9.140625" style="9"/>
    <col min="4103" max="4103" width="44" style="9" bestFit="1" customWidth="1"/>
    <col min="4104" max="4104" width="11.5703125" style="9" bestFit="1" customWidth="1"/>
    <col min="4105" max="4128" width="0" style="9" hidden="1" customWidth="1"/>
    <col min="4129" max="4352" width="9.140625" style="9"/>
    <col min="4353" max="4353" width="14.140625" style="9" bestFit="1" customWidth="1"/>
    <col min="4354" max="4354" width="9.140625" style="9"/>
    <col min="4355" max="4355" width="15.42578125" style="9" customWidth="1"/>
    <col min="4356" max="4358" width="9.140625" style="9"/>
    <col min="4359" max="4359" width="44" style="9" bestFit="1" customWidth="1"/>
    <col min="4360" max="4360" width="11.5703125" style="9" bestFit="1" customWidth="1"/>
    <col min="4361" max="4384" width="0" style="9" hidden="1" customWidth="1"/>
    <col min="4385" max="4608" width="9.140625" style="9"/>
    <col min="4609" max="4609" width="14.140625" style="9" bestFit="1" customWidth="1"/>
    <col min="4610" max="4610" width="9.140625" style="9"/>
    <col min="4611" max="4611" width="15.42578125" style="9" customWidth="1"/>
    <col min="4612" max="4614" width="9.140625" style="9"/>
    <col min="4615" max="4615" width="44" style="9" bestFit="1" customWidth="1"/>
    <col min="4616" max="4616" width="11.5703125" style="9" bestFit="1" customWidth="1"/>
    <col min="4617" max="4640" width="0" style="9" hidden="1" customWidth="1"/>
    <col min="4641" max="4864" width="9.140625" style="9"/>
    <col min="4865" max="4865" width="14.140625" style="9" bestFit="1" customWidth="1"/>
    <col min="4866" max="4866" width="9.140625" style="9"/>
    <col min="4867" max="4867" width="15.42578125" style="9" customWidth="1"/>
    <col min="4868" max="4870" width="9.140625" style="9"/>
    <col min="4871" max="4871" width="44" style="9" bestFit="1" customWidth="1"/>
    <col min="4872" max="4872" width="11.5703125" style="9" bestFit="1" customWidth="1"/>
    <col min="4873" max="4896" width="0" style="9" hidden="1" customWidth="1"/>
    <col min="4897" max="5120" width="9.140625" style="9"/>
    <col min="5121" max="5121" width="14.140625" style="9" bestFit="1" customWidth="1"/>
    <col min="5122" max="5122" width="9.140625" style="9"/>
    <col min="5123" max="5123" width="15.42578125" style="9" customWidth="1"/>
    <col min="5124" max="5126" width="9.140625" style="9"/>
    <col min="5127" max="5127" width="44" style="9" bestFit="1" customWidth="1"/>
    <col min="5128" max="5128" width="11.5703125" style="9" bestFit="1" customWidth="1"/>
    <col min="5129" max="5152" width="0" style="9" hidden="1" customWidth="1"/>
    <col min="5153" max="5376" width="9.140625" style="9"/>
    <col min="5377" max="5377" width="14.140625" style="9" bestFit="1" customWidth="1"/>
    <col min="5378" max="5378" width="9.140625" style="9"/>
    <col min="5379" max="5379" width="15.42578125" style="9" customWidth="1"/>
    <col min="5380" max="5382" width="9.140625" style="9"/>
    <col min="5383" max="5383" width="44" style="9" bestFit="1" customWidth="1"/>
    <col min="5384" max="5384" width="11.5703125" style="9" bestFit="1" customWidth="1"/>
    <col min="5385" max="5408" width="0" style="9" hidden="1" customWidth="1"/>
    <col min="5409" max="5632" width="9.140625" style="9"/>
    <col min="5633" max="5633" width="14.140625" style="9" bestFit="1" customWidth="1"/>
    <col min="5634" max="5634" width="9.140625" style="9"/>
    <col min="5635" max="5635" width="15.42578125" style="9" customWidth="1"/>
    <col min="5636" max="5638" width="9.140625" style="9"/>
    <col min="5639" max="5639" width="44" style="9" bestFit="1" customWidth="1"/>
    <col min="5640" max="5640" width="11.5703125" style="9" bestFit="1" customWidth="1"/>
    <col min="5641" max="5664" width="0" style="9" hidden="1" customWidth="1"/>
    <col min="5665" max="5888" width="9.140625" style="9"/>
    <col min="5889" max="5889" width="14.140625" style="9" bestFit="1" customWidth="1"/>
    <col min="5890" max="5890" width="9.140625" style="9"/>
    <col min="5891" max="5891" width="15.42578125" style="9" customWidth="1"/>
    <col min="5892" max="5894" width="9.140625" style="9"/>
    <col min="5895" max="5895" width="44" style="9" bestFit="1" customWidth="1"/>
    <col min="5896" max="5896" width="11.5703125" style="9" bestFit="1" customWidth="1"/>
    <col min="5897" max="5920" width="0" style="9" hidden="1" customWidth="1"/>
    <col min="5921" max="6144" width="9.140625" style="9"/>
    <col min="6145" max="6145" width="14.140625" style="9" bestFit="1" customWidth="1"/>
    <col min="6146" max="6146" width="9.140625" style="9"/>
    <col min="6147" max="6147" width="15.42578125" style="9" customWidth="1"/>
    <col min="6148" max="6150" width="9.140625" style="9"/>
    <col min="6151" max="6151" width="44" style="9" bestFit="1" customWidth="1"/>
    <col min="6152" max="6152" width="11.5703125" style="9" bestFit="1" customWidth="1"/>
    <col min="6153" max="6176" width="0" style="9" hidden="1" customWidth="1"/>
    <col min="6177" max="6400" width="9.140625" style="9"/>
    <col min="6401" max="6401" width="14.140625" style="9" bestFit="1" customWidth="1"/>
    <col min="6402" max="6402" width="9.140625" style="9"/>
    <col min="6403" max="6403" width="15.42578125" style="9" customWidth="1"/>
    <col min="6404" max="6406" width="9.140625" style="9"/>
    <col min="6407" max="6407" width="44" style="9" bestFit="1" customWidth="1"/>
    <col min="6408" max="6408" width="11.5703125" style="9" bestFit="1" customWidth="1"/>
    <col min="6409" max="6432" width="0" style="9" hidden="1" customWidth="1"/>
    <col min="6433" max="6656" width="9.140625" style="9"/>
    <col min="6657" max="6657" width="14.140625" style="9" bestFit="1" customWidth="1"/>
    <col min="6658" max="6658" width="9.140625" style="9"/>
    <col min="6659" max="6659" width="15.42578125" style="9" customWidth="1"/>
    <col min="6660" max="6662" width="9.140625" style="9"/>
    <col min="6663" max="6663" width="44" style="9" bestFit="1" customWidth="1"/>
    <col min="6664" max="6664" width="11.5703125" style="9" bestFit="1" customWidth="1"/>
    <col min="6665" max="6688" width="0" style="9" hidden="1" customWidth="1"/>
    <col min="6689" max="6912" width="9.140625" style="9"/>
    <col min="6913" max="6913" width="14.140625" style="9" bestFit="1" customWidth="1"/>
    <col min="6914" max="6914" width="9.140625" style="9"/>
    <col min="6915" max="6915" width="15.42578125" style="9" customWidth="1"/>
    <col min="6916" max="6918" width="9.140625" style="9"/>
    <col min="6919" max="6919" width="44" style="9" bestFit="1" customWidth="1"/>
    <col min="6920" max="6920" width="11.5703125" style="9" bestFit="1" customWidth="1"/>
    <col min="6921" max="6944" width="0" style="9" hidden="1" customWidth="1"/>
    <col min="6945" max="7168" width="9.140625" style="9"/>
    <col min="7169" max="7169" width="14.140625" style="9" bestFit="1" customWidth="1"/>
    <col min="7170" max="7170" width="9.140625" style="9"/>
    <col min="7171" max="7171" width="15.42578125" style="9" customWidth="1"/>
    <col min="7172" max="7174" width="9.140625" style="9"/>
    <col min="7175" max="7175" width="44" style="9" bestFit="1" customWidth="1"/>
    <col min="7176" max="7176" width="11.5703125" style="9" bestFit="1" customWidth="1"/>
    <col min="7177" max="7200" width="0" style="9" hidden="1" customWidth="1"/>
    <col min="7201" max="7424" width="9.140625" style="9"/>
    <col min="7425" max="7425" width="14.140625" style="9" bestFit="1" customWidth="1"/>
    <col min="7426" max="7426" width="9.140625" style="9"/>
    <col min="7427" max="7427" width="15.42578125" style="9" customWidth="1"/>
    <col min="7428" max="7430" width="9.140625" style="9"/>
    <col min="7431" max="7431" width="44" style="9" bestFit="1" customWidth="1"/>
    <col min="7432" max="7432" width="11.5703125" style="9" bestFit="1" customWidth="1"/>
    <col min="7433" max="7456" width="0" style="9" hidden="1" customWidth="1"/>
    <col min="7457" max="7680" width="9.140625" style="9"/>
    <col min="7681" max="7681" width="14.140625" style="9" bestFit="1" customWidth="1"/>
    <col min="7682" max="7682" width="9.140625" style="9"/>
    <col min="7683" max="7683" width="15.42578125" style="9" customWidth="1"/>
    <col min="7684" max="7686" width="9.140625" style="9"/>
    <col min="7687" max="7687" width="44" style="9" bestFit="1" customWidth="1"/>
    <col min="7688" max="7688" width="11.5703125" style="9" bestFit="1" customWidth="1"/>
    <col min="7689" max="7712" width="0" style="9" hidden="1" customWidth="1"/>
    <col min="7713" max="7936" width="9.140625" style="9"/>
    <col min="7937" max="7937" width="14.140625" style="9" bestFit="1" customWidth="1"/>
    <col min="7938" max="7938" width="9.140625" style="9"/>
    <col min="7939" max="7939" width="15.42578125" style="9" customWidth="1"/>
    <col min="7940" max="7942" width="9.140625" style="9"/>
    <col min="7943" max="7943" width="44" style="9" bestFit="1" customWidth="1"/>
    <col min="7944" max="7944" width="11.5703125" style="9" bestFit="1" customWidth="1"/>
    <col min="7945" max="7968" width="0" style="9" hidden="1" customWidth="1"/>
    <col min="7969" max="8192" width="9.140625" style="9"/>
    <col min="8193" max="8193" width="14.140625" style="9" bestFit="1" customWidth="1"/>
    <col min="8194" max="8194" width="9.140625" style="9"/>
    <col min="8195" max="8195" width="15.42578125" style="9" customWidth="1"/>
    <col min="8196" max="8198" width="9.140625" style="9"/>
    <col min="8199" max="8199" width="44" style="9" bestFit="1" customWidth="1"/>
    <col min="8200" max="8200" width="11.5703125" style="9" bestFit="1" customWidth="1"/>
    <col min="8201" max="8224" width="0" style="9" hidden="1" customWidth="1"/>
    <col min="8225" max="8448" width="9.140625" style="9"/>
    <col min="8449" max="8449" width="14.140625" style="9" bestFit="1" customWidth="1"/>
    <col min="8450" max="8450" width="9.140625" style="9"/>
    <col min="8451" max="8451" width="15.42578125" style="9" customWidth="1"/>
    <col min="8452" max="8454" width="9.140625" style="9"/>
    <col min="8455" max="8455" width="44" style="9" bestFit="1" customWidth="1"/>
    <col min="8456" max="8456" width="11.5703125" style="9" bestFit="1" customWidth="1"/>
    <col min="8457" max="8480" width="0" style="9" hidden="1" customWidth="1"/>
    <col min="8481" max="8704" width="9.140625" style="9"/>
    <col min="8705" max="8705" width="14.140625" style="9" bestFit="1" customWidth="1"/>
    <col min="8706" max="8706" width="9.140625" style="9"/>
    <col min="8707" max="8707" width="15.42578125" style="9" customWidth="1"/>
    <col min="8708" max="8710" width="9.140625" style="9"/>
    <col min="8711" max="8711" width="44" style="9" bestFit="1" customWidth="1"/>
    <col min="8712" max="8712" width="11.5703125" style="9" bestFit="1" customWidth="1"/>
    <col min="8713" max="8736" width="0" style="9" hidden="1" customWidth="1"/>
    <col min="8737" max="8960" width="9.140625" style="9"/>
    <col min="8961" max="8961" width="14.140625" style="9" bestFit="1" customWidth="1"/>
    <col min="8962" max="8962" width="9.140625" style="9"/>
    <col min="8963" max="8963" width="15.42578125" style="9" customWidth="1"/>
    <col min="8964" max="8966" width="9.140625" style="9"/>
    <col min="8967" max="8967" width="44" style="9" bestFit="1" customWidth="1"/>
    <col min="8968" max="8968" width="11.5703125" style="9" bestFit="1" customWidth="1"/>
    <col min="8969" max="8992" width="0" style="9" hidden="1" customWidth="1"/>
    <col min="8993" max="9216" width="9.140625" style="9"/>
    <col min="9217" max="9217" width="14.140625" style="9" bestFit="1" customWidth="1"/>
    <col min="9218" max="9218" width="9.140625" style="9"/>
    <col min="9219" max="9219" width="15.42578125" style="9" customWidth="1"/>
    <col min="9220" max="9222" width="9.140625" style="9"/>
    <col min="9223" max="9223" width="44" style="9" bestFit="1" customWidth="1"/>
    <col min="9224" max="9224" width="11.5703125" style="9" bestFit="1" customWidth="1"/>
    <col min="9225" max="9248" width="0" style="9" hidden="1" customWidth="1"/>
    <col min="9249" max="9472" width="9.140625" style="9"/>
    <col min="9473" max="9473" width="14.140625" style="9" bestFit="1" customWidth="1"/>
    <col min="9474" max="9474" width="9.140625" style="9"/>
    <col min="9475" max="9475" width="15.42578125" style="9" customWidth="1"/>
    <col min="9476" max="9478" width="9.140625" style="9"/>
    <col min="9479" max="9479" width="44" style="9" bestFit="1" customWidth="1"/>
    <col min="9480" max="9480" width="11.5703125" style="9" bestFit="1" customWidth="1"/>
    <col min="9481" max="9504" width="0" style="9" hidden="1" customWidth="1"/>
    <col min="9505" max="9728" width="9.140625" style="9"/>
    <col min="9729" max="9729" width="14.140625" style="9" bestFit="1" customWidth="1"/>
    <col min="9730" max="9730" width="9.140625" style="9"/>
    <col min="9731" max="9731" width="15.42578125" style="9" customWidth="1"/>
    <col min="9732" max="9734" width="9.140625" style="9"/>
    <col min="9735" max="9735" width="44" style="9" bestFit="1" customWidth="1"/>
    <col min="9736" max="9736" width="11.5703125" style="9" bestFit="1" customWidth="1"/>
    <col min="9737" max="9760" width="0" style="9" hidden="1" customWidth="1"/>
    <col min="9761" max="9984" width="9.140625" style="9"/>
    <col min="9985" max="9985" width="14.140625" style="9" bestFit="1" customWidth="1"/>
    <col min="9986" max="9986" width="9.140625" style="9"/>
    <col min="9987" max="9987" width="15.42578125" style="9" customWidth="1"/>
    <col min="9988" max="9990" width="9.140625" style="9"/>
    <col min="9991" max="9991" width="44" style="9" bestFit="1" customWidth="1"/>
    <col min="9992" max="9992" width="11.5703125" style="9" bestFit="1" customWidth="1"/>
    <col min="9993" max="10016" width="0" style="9" hidden="1" customWidth="1"/>
    <col min="10017" max="10240" width="9.140625" style="9"/>
    <col min="10241" max="10241" width="14.140625" style="9" bestFit="1" customWidth="1"/>
    <col min="10242" max="10242" width="9.140625" style="9"/>
    <col min="10243" max="10243" width="15.42578125" style="9" customWidth="1"/>
    <col min="10244" max="10246" width="9.140625" style="9"/>
    <col min="10247" max="10247" width="44" style="9" bestFit="1" customWidth="1"/>
    <col min="10248" max="10248" width="11.5703125" style="9" bestFit="1" customWidth="1"/>
    <col min="10249" max="10272" width="0" style="9" hidden="1" customWidth="1"/>
    <col min="10273" max="10496" width="9.140625" style="9"/>
    <col min="10497" max="10497" width="14.140625" style="9" bestFit="1" customWidth="1"/>
    <col min="10498" max="10498" width="9.140625" style="9"/>
    <col min="10499" max="10499" width="15.42578125" style="9" customWidth="1"/>
    <col min="10500" max="10502" width="9.140625" style="9"/>
    <col min="10503" max="10503" width="44" style="9" bestFit="1" customWidth="1"/>
    <col min="10504" max="10504" width="11.5703125" style="9" bestFit="1" customWidth="1"/>
    <col min="10505" max="10528" width="0" style="9" hidden="1" customWidth="1"/>
    <col min="10529" max="10752" width="9.140625" style="9"/>
    <col min="10753" max="10753" width="14.140625" style="9" bestFit="1" customWidth="1"/>
    <col min="10754" max="10754" width="9.140625" style="9"/>
    <col min="10755" max="10755" width="15.42578125" style="9" customWidth="1"/>
    <col min="10756" max="10758" width="9.140625" style="9"/>
    <col min="10759" max="10759" width="44" style="9" bestFit="1" customWidth="1"/>
    <col min="10760" max="10760" width="11.5703125" style="9" bestFit="1" customWidth="1"/>
    <col min="10761" max="10784" width="0" style="9" hidden="1" customWidth="1"/>
    <col min="10785" max="11008" width="9.140625" style="9"/>
    <col min="11009" max="11009" width="14.140625" style="9" bestFit="1" customWidth="1"/>
    <col min="11010" max="11010" width="9.140625" style="9"/>
    <col min="11011" max="11011" width="15.42578125" style="9" customWidth="1"/>
    <col min="11012" max="11014" width="9.140625" style="9"/>
    <col min="11015" max="11015" width="44" style="9" bestFit="1" customWidth="1"/>
    <col min="11016" max="11016" width="11.5703125" style="9" bestFit="1" customWidth="1"/>
    <col min="11017" max="11040" width="0" style="9" hidden="1" customWidth="1"/>
    <col min="11041" max="11264" width="9.140625" style="9"/>
    <col min="11265" max="11265" width="14.140625" style="9" bestFit="1" customWidth="1"/>
    <col min="11266" max="11266" width="9.140625" style="9"/>
    <col min="11267" max="11267" width="15.42578125" style="9" customWidth="1"/>
    <col min="11268" max="11270" width="9.140625" style="9"/>
    <col min="11271" max="11271" width="44" style="9" bestFit="1" customWidth="1"/>
    <col min="11272" max="11272" width="11.5703125" style="9" bestFit="1" customWidth="1"/>
    <col min="11273" max="11296" width="0" style="9" hidden="1" customWidth="1"/>
    <col min="11297" max="11520" width="9.140625" style="9"/>
    <col min="11521" max="11521" width="14.140625" style="9" bestFit="1" customWidth="1"/>
    <col min="11522" max="11522" width="9.140625" style="9"/>
    <col min="11523" max="11523" width="15.42578125" style="9" customWidth="1"/>
    <col min="11524" max="11526" width="9.140625" style="9"/>
    <col min="11527" max="11527" width="44" style="9" bestFit="1" customWidth="1"/>
    <col min="11528" max="11528" width="11.5703125" style="9" bestFit="1" customWidth="1"/>
    <col min="11529" max="11552" width="0" style="9" hidden="1" customWidth="1"/>
    <col min="11553" max="11776" width="9.140625" style="9"/>
    <col min="11777" max="11777" width="14.140625" style="9" bestFit="1" customWidth="1"/>
    <col min="11778" max="11778" width="9.140625" style="9"/>
    <col min="11779" max="11779" width="15.42578125" style="9" customWidth="1"/>
    <col min="11780" max="11782" width="9.140625" style="9"/>
    <col min="11783" max="11783" width="44" style="9" bestFit="1" customWidth="1"/>
    <col min="11784" max="11784" width="11.5703125" style="9" bestFit="1" customWidth="1"/>
    <col min="11785" max="11808" width="0" style="9" hidden="1" customWidth="1"/>
    <col min="11809" max="12032" width="9.140625" style="9"/>
    <col min="12033" max="12033" width="14.140625" style="9" bestFit="1" customWidth="1"/>
    <col min="12034" max="12034" width="9.140625" style="9"/>
    <col min="12035" max="12035" width="15.42578125" style="9" customWidth="1"/>
    <col min="12036" max="12038" width="9.140625" style="9"/>
    <col min="12039" max="12039" width="44" style="9" bestFit="1" customWidth="1"/>
    <col min="12040" max="12040" width="11.5703125" style="9" bestFit="1" customWidth="1"/>
    <col min="12041" max="12064" width="0" style="9" hidden="1" customWidth="1"/>
    <col min="12065" max="12288" width="9.140625" style="9"/>
    <col min="12289" max="12289" width="14.140625" style="9" bestFit="1" customWidth="1"/>
    <col min="12290" max="12290" width="9.140625" style="9"/>
    <col min="12291" max="12291" width="15.42578125" style="9" customWidth="1"/>
    <col min="12292" max="12294" width="9.140625" style="9"/>
    <col min="12295" max="12295" width="44" style="9" bestFit="1" customWidth="1"/>
    <col min="12296" max="12296" width="11.5703125" style="9" bestFit="1" customWidth="1"/>
    <col min="12297" max="12320" width="0" style="9" hidden="1" customWidth="1"/>
    <col min="12321" max="12544" width="9.140625" style="9"/>
    <col min="12545" max="12545" width="14.140625" style="9" bestFit="1" customWidth="1"/>
    <col min="12546" max="12546" width="9.140625" style="9"/>
    <col min="12547" max="12547" width="15.42578125" style="9" customWidth="1"/>
    <col min="12548" max="12550" width="9.140625" style="9"/>
    <col min="12551" max="12551" width="44" style="9" bestFit="1" customWidth="1"/>
    <col min="12552" max="12552" width="11.5703125" style="9" bestFit="1" customWidth="1"/>
    <col min="12553" max="12576" width="0" style="9" hidden="1" customWidth="1"/>
    <col min="12577" max="12800" width="9.140625" style="9"/>
    <col min="12801" max="12801" width="14.140625" style="9" bestFit="1" customWidth="1"/>
    <col min="12802" max="12802" width="9.140625" style="9"/>
    <col min="12803" max="12803" width="15.42578125" style="9" customWidth="1"/>
    <col min="12804" max="12806" width="9.140625" style="9"/>
    <col min="12807" max="12807" width="44" style="9" bestFit="1" customWidth="1"/>
    <col min="12808" max="12808" width="11.5703125" style="9" bestFit="1" customWidth="1"/>
    <col min="12809" max="12832" width="0" style="9" hidden="1" customWidth="1"/>
    <col min="12833" max="13056" width="9.140625" style="9"/>
    <col min="13057" max="13057" width="14.140625" style="9" bestFit="1" customWidth="1"/>
    <col min="13058" max="13058" width="9.140625" style="9"/>
    <col min="13059" max="13059" width="15.42578125" style="9" customWidth="1"/>
    <col min="13060" max="13062" width="9.140625" style="9"/>
    <col min="13063" max="13063" width="44" style="9" bestFit="1" customWidth="1"/>
    <col min="13064" max="13064" width="11.5703125" style="9" bestFit="1" customWidth="1"/>
    <col min="13065" max="13088" width="0" style="9" hidden="1" customWidth="1"/>
    <col min="13089" max="13312" width="9.140625" style="9"/>
    <col min="13313" max="13313" width="14.140625" style="9" bestFit="1" customWidth="1"/>
    <col min="13314" max="13314" width="9.140625" style="9"/>
    <col min="13315" max="13315" width="15.42578125" style="9" customWidth="1"/>
    <col min="13316" max="13318" width="9.140625" style="9"/>
    <col min="13319" max="13319" width="44" style="9" bestFit="1" customWidth="1"/>
    <col min="13320" max="13320" width="11.5703125" style="9" bestFit="1" customWidth="1"/>
    <col min="13321" max="13344" width="0" style="9" hidden="1" customWidth="1"/>
    <col min="13345" max="13568" width="9.140625" style="9"/>
    <col min="13569" max="13569" width="14.140625" style="9" bestFit="1" customWidth="1"/>
    <col min="13570" max="13570" width="9.140625" style="9"/>
    <col min="13571" max="13571" width="15.42578125" style="9" customWidth="1"/>
    <col min="13572" max="13574" width="9.140625" style="9"/>
    <col min="13575" max="13575" width="44" style="9" bestFit="1" customWidth="1"/>
    <col min="13576" max="13576" width="11.5703125" style="9" bestFit="1" customWidth="1"/>
    <col min="13577" max="13600" width="0" style="9" hidden="1" customWidth="1"/>
    <col min="13601" max="13824" width="9.140625" style="9"/>
    <col min="13825" max="13825" width="14.140625" style="9" bestFit="1" customWidth="1"/>
    <col min="13826" max="13826" width="9.140625" style="9"/>
    <col min="13827" max="13827" width="15.42578125" style="9" customWidth="1"/>
    <col min="13828" max="13830" width="9.140625" style="9"/>
    <col min="13831" max="13831" width="44" style="9" bestFit="1" customWidth="1"/>
    <col min="13832" max="13832" width="11.5703125" style="9" bestFit="1" customWidth="1"/>
    <col min="13833" max="13856" width="0" style="9" hidden="1" customWidth="1"/>
    <col min="13857" max="14080" width="9.140625" style="9"/>
    <col min="14081" max="14081" width="14.140625" style="9" bestFit="1" customWidth="1"/>
    <col min="14082" max="14082" width="9.140625" style="9"/>
    <col min="14083" max="14083" width="15.42578125" style="9" customWidth="1"/>
    <col min="14084" max="14086" width="9.140625" style="9"/>
    <col min="14087" max="14087" width="44" style="9" bestFit="1" customWidth="1"/>
    <col min="14088" max="14088" width="11.5703125" style="9" bestFit="1" customWidth="1"/>
    <col min="14089" max="14112" width="0" style="9" hidden="1" customWidth="1"/>
    <col min="14113" max="14336" width="9.140625" style="9"/>
    <col min="14337" max="14337" width="14.140625" style="9" bestFit="1" customWidth="1"/>
    <col min="14338" max="14338" width="9.140625" style="9"/>
    <col min="14339" max="14339" width="15.42578125" style="9" customWidth="1"/>
    <col min="14340" max="14342" width="9.140625" style="9"/>
    <col min="14343" max="14343" width="44" style="9" bestFit="1" customWidth="1"/>
    <col min="14344" max="14344" width="11.5703125" style="9" bestFit="1" customWidth="1"/>
    <col min="14345" max="14368" width="0" style="9" hidden="1" customWidth="1"/>
    <col min="14369" max="14592" width="9.140625" style="9"/>
    <col min="14593" max="14593" width="14.140625" style="9" bestFit="1" customWidth="1"/>
    <col min="14594" max="14594" width="9.140625" style="9"/>
    <col min="14595" max="14595" width="15.42578125" style="9" customWidth="1"/>
    <col min="14596" max="14598" width="9.140625" style="9"/>
    <col min="14599" max="14599" width="44" style="9" bestFit="1" customWidth="1"/>
    <col min="14600" max="14600" width="11.5703125" style="9" bestFit="1" customWidth="1"/>
    <col min="14601" max="14624" width="0" style="9" hidden="1" customWidth="1"/>
    <col min="14625" max="14848" width="9.140625" style="9"/>
    <col min="14849" max="14849" width="14.140625" style="9" bestFit="1" customWidth="1"/>
    <col min="14850" max="14850" width="9.140625" style="9"/>
    <col min="14851" max="14851" width="15.42578125" style="9" customWidth="1"/>
    <col min="14852" max="14854" width="9.140625" style="9"/>
    <col min="14855" max="14855" width="44" style="9" bestFit="1" customWidth="1"/>
    <col min="14856" max="14856" width="11.5703125" style="9" bestFit="1" customWidth="1"/>
    <col min="14857" max="14880" width="0" style="9" hidden="1" customWidth="1"/>
    <col min="14881" max="15104" width="9.140625" style="9"/>
    <col min="15105" max="15105" width="14.140625" style="9" bestFit="1" customWidth="1"/>
    <col min="15106" max="15106" width="9.140625" style="9"/>
    <col min="15107" max="15107" width="15.42578125" style="9" customWidth="1"/>
    <col min="15108" max="15110" width="9.140625" style="9"/>
    <col min="15111" max="15111" width="44" style="9" bestFit="1" customWidth="1"/>
    <col min="15112" max="15112" width="11.5703125" style="9" bestFit="1" customWidth="1"/>
    <col min="15113" max="15136" width="0" style="9" hidden="1" customWidth="1"/>
    <col min="15137" max="15360" width="9.140625" style="9"/>
    <col min="15361" max="15361" width="14.140625" style="9" bestFit="1" customWidth="1"/>
    <col min="15362" max="15362" width="9.140625" style="9"/>
    <col min="15363" max="15363" width="15.42578125" style="9" customWidth="1"/>
    <col min="15364" max="15366" width="9.140625" style="9"/>
    <col min="15367" max="15367" width="44" style="9" bestFit="1" customWidth="1"/>
    <col min="15368" max="15368" width="11.5703125" style="9" bestFit="1" customWidth="1"/>
    <col min="15369" max="15392" width="0" style="9" hidden="1" customWidth="1"/>
    <col min="15393" max="15616" width="9.140625" style="9"/>
    <col min="15617" max="15617" width="14.140625" style="9" bestFit="1" customWidth="1"/>
    <col min="15618" max="15618" width="9.140625" style="9"/>
    <col min="15619" max="15619" width="15.42578125" style="9" customWidth="1"/>
    <col min="15620" max="15622" width="9.140625" style="9"/>
    <col min="15623" max="15623" width="44" style="9" bestFit="1" customWidth="1"/>
    <col min="15624" max="15624" width="11.5703125" style="9" bestFit="1" customWidth="1"/>
    <col min="15625" max="15648" width="0" style="9" hidden="1" customWidth="1"/>
    <col min="15649" max="15872" width="9.140625" style="9"/>
    <col min="15873" max="15873" width="14.140625" style="9" bestFit="1" customWidth="1"/>
    <col min="15874" max="15874" width="9.140625" style="9"/>
    <col min="15875" max="15875" width="15.42578125" style="9" customWidth="1"/>
    <col min="15876" max="15878" width="9.140625" style="9"/>
    <col min="15879" max="15879" width="44" style="9" bestFit="1" customWidth="1"/>
    <col min="15880" max="15880" width="11.5703125" style="9" bestFit="1" customWidth="1"/>
    <col min="15881" max="15904" width="0" style="9" hidden="1" customWidth="1"/>
    <col min="15905" max="16128" width="9.140625" style="9"/>
    <col min="16129" max="16129" width="14.140625" style="9" bestFit="1" customWidth="1"/>
    <col min="16130" max="16130" width="9.140625" style="9"/>
    <col min="16131" max="16131" width="15.42578125" style="9" customWidth="1"/>
    <col min="16132" max="16134" width="9.140625" style="9"/>
    <col min="16135" max="16135" width="44" style="9" bestFit="1" customWidth="1"/>
    <col min="16136" max="16136" width="11.5703125" style="9" bestFit="1" customWidth="1"/>
    <col min="16137" max="16160" width="0" style="9" hidden="1" customWidth="1"/>
    <col min="16161" max="16384" width="9.140625" style="9"/>
  </cols>
  <sheetData>
    <row r="1" spans="1:44" x14ac:dyDescent="0.2">
      <c r="A1" s="9">
        <v>1</v>
      </c>
      <c r="B1" s="9">
        <v>2</v>
      </c>
      <c r="C1" s="9">
        <v>3</v>
      </c>
      <c r="D1" s="9">
        <v>4</v>
      </c>
      <c r="E1" s="9">
        <v>5</v>
      </c>
      <c r="F1" s="9">
        <v>6</v>
      </c>
      <c r="G1" s="9">
        <v>7</v>
      </c>
      <c r="H1" s="9">
        <v>8</v>
      </c>
      <c r="I1" s="9">
        <v>9</v>
      </c>
      <c r="J1" s="9">
        <v>10</v>
      </c>
      <c r="K1" s="9">
        <v>11</v>
      </c>
      <c r="L1" s="9">
        <v>12</v>
      </c>
      <c r="M1" s="9">
        <v>13</v>
      </c>
      <c r="N1" s="9">
        <v>14</v>
      </c>
      <c r="O1" s="9">
        <v>15</v>
      </c>
      <c r="P1" s="9">
        <v>16</v>
      </c>
      <c r="Q1" s="9">
        <v>17</v>
      </c>
      <c r="R1" s="9">
        <v>18</v>
      </c>
      <c r="S1" s="9">
        <v>19</v>
      </c>
      <c r="T1" s="9">
        <v>20</v>
      </c>
      <c r="U1" s="9">
        <v>21</v>
      </c>
      <c r="V1" s="9">
        <v>22</v>
      </c>
      <c r="W1" s="9">
        <v>23</v>
      </c>
      <c r="X1" s="9">
        <v>24</v>
      </c>
      <c r="Y1" s="9">
        <v>25</v>
      </c>
      <c r="Z1" s="9">
        <v>26</v>
      </c>
      <c r="AA1" s="9">
        <v>27</v>
      </c>
      <c r="AB1" s="9">
        <v>28</v>
      </c>
      <c r="AC1" s="9">
        <v>29</v>
      </c>
      <c r="AD1" s="9">
        <v>30</v>
      </c>
      <c r="AE1" s="9">
        <v>31</v>
      </c>
      <c r="AF1" s="9">
        <v>32</v>
      </c>
      <c r="AG1" s="9">
        <v>33</v>
      </c>
      <c r="AH1" s="9">
        <v>34</v>
      </c>
      <c r="AI1" s="9">
        <v>35</v>
      </c>
      <c r="AJ1" s="9">
        <v>36</v>
      </c>
      <c r="AK1" s="9">
        <v>37</v>
      </c>
      <c r="AL1" s="9">
        <v>38</v>
      </c>
      <c r="AM1" s="9">
        <v>39</v>
      </c>
      <c r="AN1" s="9">
        <v>40</v>
      </c>
      <c r="AO1" s="9">
        <v>41</v>
      </c>
      <c r="AP1" s="9">
        <v>42</v>
      </c>
      <c r="AQ1" s="9">
        <v>43</v>
      </c>
      <c r="AR1" s="9">
        <v>44</v>
      </c>
    </row>
    <row r="2" spans="1:44" s="43" customFormat="1" x14ac:dyDescent="0.2">
      <c r="A2" s="43" t="s">
        <v>104</v>
      </c>
      <c r="B2" s="44" t="s">
        <v>98</v>
      </c>
      <c r="C2" s="45" t="s">
        <v>36</v>
      </c>
      <c r="D2" s="46" t="s">
        <v>105</v>
      </c>
      <c r="E2" s="46" t="s">
        <v>106</v>
      </c>
      <c r="F2" s="46" t="s">
        <v>107</v>
      </c>
      <c r="G2" s="46" t="s">
        <v>108</v>
      </c>
      <c r="H2" s="47" t="s">
        <v>149</v>
      </c>
      <c r="I2" s="48" t="s">
        <v>150</v>
      </c>
      <c r="J2" s="49" t="s">
        <v>151</v>
      </c>
      <c r="K2" s="49" t="s">
        <v>152</v>
      </c>
      <c r="L2" s="49" t="s">
        <v>153</v>
      </c>
      <c r="M2" s="48" t="s">
        <v>154</v>
      </c>
      <c r="N2" s="49" t="s">
        <v>155</v>
      </c>
      <c r="O2" s="49" t="s">
        <v>156</v>
      </c>
      <c r="P2" s="49" t="s">
        <v>157</v>
      </c>
      <c r="Q2" s="48" t="s">
        <v>158</v>
      </c>
      <c r="R2" s="49" t="s">
        <v>159</v>
      </c>
      <c r="S2" s="49" t="s">
        <v>160</v>
      </c>
      <c r="T2" s="49" t="s">
        <v>161</v>
      </c>
      <c r="U2" s="48" t="s">
        <v>162</v>
      </c>
      <c r="V2" s="49" t="s">
        <v>163</v>
      </c>
      <c r="W2" s="49" t="s">
        <v>164</v>
      </c>
      <c r="X2" s="49" t="s">
        <v>165</v>
      </c>
      <c r="Y2" s="48" t="s">
        <v>166</v>
      </c>
      <c r="Z2" s="49" t="s">
        <v>167</v>
      </c>
      <c r="AA2" s="49" t="s">
        <v>168</v>
      </c>
      <c r="AB2" s="49" t="s">
        <v>169</v>
      </c>
      <c r="AC2" s="48" t="s">
        <v>170</v>
      </c>
      <c r="AD2" s="49" t="s">
        <v>171</v>
      </c>
      <c r="AE2" s="49" t="s">
        <v>172</v>
      </c>
      <c r="AF2" s="49" t="s">
        <v>173</v>
      </c>
      <c r="AG2" s="48" t="s">
        <v>174</v>
      </c>
      <c r="AH2" s="49" t="s">
        <v>175</v>
      </c>
      <c r="AI2" s="49" t="s">
        <v>176</v>
      </c>
      <c r="AJ2" s="49" t="s">
        <v>177</v>
      </c>
      <c r="AK2" s="48" t="s">
        <v>178</v>
      </c>
      <c r="AL2" s="49" t="s">
        <v>179</v>
      </c>
      <c r="AM2" s="49" t="s">
        <v>180</v>
      </c>
      <c r="AN2" s="49" t="s">
        <v>181</v>
      </c>
      <c r="AO2" s="48" t="s">
        <v>182</v>
      </c>
      <c r="AP2" s="49" t="s">
        <v>183</v>
      </c>
      <c r="AQ2" s="49" t="s">
        <v>184</v>
      </c>
      <c r="AR2" s="49" t="s">
        <v>185</v>
      </c>
    </row>
    <row r="3" spans="1:44" s="50" customFormat="1" x14ac:dyDescent="0.2">
      <c r="A3" s="50" t="str">
        <f>B3&amp;"_"&amp;C3</f>
        <v>13_2285002006</v>
      </c>
      <c r="B3" s="51" t="s">
        <v>122</v>
      </c>
      <c r="C3" s="43">
        <v>2285002006</v>
      </c>
      <c r="D3" s="52" t="s">
        <v>1</v>
      </c>
      <c r="E3" s="52" t="s">
        <v>15</v>
      </c>
      <c r="F3" s="52" t="s">
        <v>13</v>
      </c>
      <c r="G3" s="52" t="s">
        <v>29</v>
      </c>
      <c r="H3" s="50" t="s">
        <v>47</v>
      </c>
      <c r="I3" s="53">
        <v>34.857142857142861</v>
      </c>
      <c r="J3" s="53">
        <v>92.307692307692307</v>
      </c>
      <c r="K3" s="50">
        <v>38</v>
      </c>
      <c r="L3" s="50">
        <v>100</v>
      </c>
      <c r="M3" s="53">
        <v>38.285714285714285</v>
      </c>
      <c r="N3" s="53">
        <v>92.307692307692307</v>
      </c>
      <c r="O3" s="50">
        <v>41</v>
      </c>
      <c r="P3" s="50">
        <v>100</v>
      </c>
      <c r="Q3" s="53">
        <v>41.142857142857139</v>
      </c>
      <c r="R3" s="53">
        <v>92.307692307692307</v>
      </c>
      <c r="S3" s="50">
        <v>45</v>
      </c>
      <c r="T3" s="50">
        <v>100</v>
      </c>
      <c r="U3" s="53">
        <v>43.428571428571431</v>
      </c>
      <c r="V3" s="53">
        <v>92.307692307692307</v>
      </c>
      <c r="W3" s="50">
        <v>47</v>
      </c>
      <c r="X3" s="50">
        <v>100</v>
      </c>
      <c r="Y3" s="53">
        <v>46.285714285714285</v>
      </c>
      <c r="Z3" s="53">
        <v>92.307692307692307</v>
      </c>
      <c r="AA3" s="50">
        <v>50</v>
      </c>
      <c r="AB3" s="50">
        <v>100</v>
      </c>
      <c r="AC3" s="53">
        <v>49.142857142857146</v>
      </c>
      <c r="AD3" s="53">
        <v>92.307692307692307</v>
      </c>
      <c r="AE3" s="50">
        <v>53</v>
      </c>
      <c r="AF3" s="50">
        <v>100</v>
      </c>
      <c r="AG3" s="53">
        <v>52</v>
      </c>
      <c r="AH3" s="53">
        <v>92.307692307692307</v>
      </c>
      <c r="AI3" s="50">
        <v>56</v>
      </c>
      <c r="AJ3" s="50">
        <v>100</v>
      </c>
      <c r="AK3" s="53">
        <v>54.857142857142861</v>
      </c>
      <c r="AL3" s="53">
        <v>92.307692307692307</v>
      </c>
      <c r="AM3" s="50">
        <v>59</v>
      </c>
      <c r="AN3" s="50">
        <v>100</v>
      </c>
      <c r="AO3" s="53">
        <v>57.714285714285715</v>
      </c>
      <c r="AP3" s="53">
        <v>92.307692307692307</v>
      </c>
      <c r="AQ3" s="50">
        <v>63</v>
      </c>
      <c r="AR3" s="50">
        <v>100</v>
      </c>
    </row>
    <row r="4" spans="1:44" s="50" customFormat="1" x14ac:dyDescent="0.2">
      <c r="A4" s="50" t="str">
        <f t="shared" ref="A4:A26" si="0">B4&amp;"_"&amp;C4</f>
        <v>13_2285002006</v>
      </c>
      <c r="B4" s="51" t="s">
        <v>122</v>
      </c>
      <c r="C4" s="43">
        <v>2285002006</v>
      </c>
      <c r="D4" s="52" t="s">
        <v>1</v>
      </c>
      <c r="E4" s="52" t="s">
        <v>15</v>
      </c>
      <c r="F4" s="52" t="s">
        <v>13</v>
      </c>
      <c r="G4" s="52" t="s">
        <v>29</v>
      </c>
      <c r="H4" s="50" t="s">
        <v>48</v>
      </c>
      <c r="I4" s="53">
        <v>53.968253968253968</v>
      </c>
      <c r="J4" s="53">
        <v>95.3125</v>
      </c>
      <c r="K4" s="50">
        <v>57</v>
      </c>
      <c r="L4" s="50">
        <v>100</v>
      </c>
      <c r="M4" s="53">
        <v>57.142857142857139</v>
      </c>
      <c r="N4" s="53">
        <v>95.3125</v>
      </c>
      <c r="O4" s="50">
        <v>60</v>
      </c>
      <c r="P4" s="50">
        <v>100</v>
      </c>
      <c r="Q4" s="53">
        <v>60.317460317460316</v>
      </c>
      <c r="R4" s="53">
        <v>95.3125</v>
      </c>
      <c r="S4" s="50">
        <v>63</v>
      </c>
      <c r="T4" s="50">
        <v>100</v>
      </c>
      <c r="U4" s="53">
        <v>63.492063492063487</v>
      </c>
      <c r="V4" s="53">
        <v>95.3125</v>
      </c>
      <c r="W4" s="50">
        <v>67</v>
      </c>
      <c r="X4" s="50">
        <v>100</v>
      </c>
      <c r="Y4" s="53">
        <v>65.079365079365076</v>
      </c>
      <c r="Z4" s="53">
        <v>95.3125</v>
      </c>
      <c r="AA4" s="50">
        <v>68</v>
      </c>
      <c r="AB4" s="50">
        <v>100</v>
      </c>
      <c r="AC4" s="53">
        <v>68.253968253968253</v>
      </c>
      <c r="AD4" s="53">
        <v>95.3125</v>
      </c>
      <c r="AE4" s="50">
        <v>72</v>
      </c>
      <c r="AF4" s="50">
        <v>100</v>
      </c>
      <c r="AG4" s="53">
        <v>69.841269841269849</v>
      </c>
      <c r="AH4" s="53">
        <v>95.3125</v>
      </c>
      <c r="AI4" s="50">
        <v>73</v>
      </c>
      <c r="AJ4" s="50">
        <v>100</v>
      </c>
      <c r="AK4" s="53">
        <v>73.015873015873012</v>
      </c>
      <c r="AL4" s="53">
        <v>95.3125</v>
      </c>
      <c r="AM4" s="50">
        <v>77</v>
      </c>
      <c r="AN4" s="50">
        <v>100</v>
      </c>
      <c r="AO4" s="53">
        <v>74.603174603174594</v>
      </c>
      <c r="AP4" s="53">
        <v>95.3125</v>
      </c>
      <c r="AQ4" s="50">
        <v>78</v>
      </c>
      <c r="AR4" s="50">
        <v>100</v>
      </c>
    </row>
    <row r="5" spans="1:44" s="50" customFormat="1" x14ac:dyDescent="0.2">
      <c r="A5" s="50" t="str">
        <f t="shared" si="0"/>
        <v>13_2285002006</v>
      </c>
      <c r="B5" s="51" t="s">
        <v>122</v>
      </c>
      <c r="C5" s="43">
        <v>2285002006</v>
      </c>
      <c r="D5" s="52" t="s">
        <v>1</v>
      </c>
      <c r="E5" s="52" t="s">
        <v>15</v>
      </c>
      <c r="F5" s="52" t="s">
        <v>13</v>
      </c>
      <c r="G5" s="52" t="s">
        <v>29</v>
      </c>
      <c r="H5" s="50" t="s">
        <v>49</v>
      </c>
      <c r="I5" s="53">
        <v>53.968253968253975</v>
      </c>
      <c r="J5" s="53">
        <v>95.3125</v>
      </c>
      <c r="K5" s="50">
        <v>57</v>
      </c>
      <c r="L5" s="50">
        <v>100</v>
      </c>
      <c r="M5" s="53">
        <v>57.142857142857139</v>
      </c>
      <c r="N5" s="53">
        <v>95.3125</v>
      </c>
      <c r="O5" s="50">
        <v>60</v>
      </c>
      <c r="P5" s="50">
        <v>100</v>
      </c>
      <c r="Q5" s="53">
        <v>60.317460317460316</v>
      </c>
      <c r="R5" s="53">
        <v>95.3125</v>
      </c>
      <c r="S5" s="50">
        <v>63</v>
      </c>
      <c r="T5" s="50">
        <v>100</v>
      </c>
      <c r="U5" s="53">
        <v>63.492063492063487</v>
      </c>
      <c r="V5" s="53">
        <v>95.3125</v>
      </c>
      <c r="W5" s="50">
        <v>67</v>
      </c>
      <c r="X5" s="50">
        <v>100</v>
      </c>
      <c r="Y5" s="53">
        <v>65.079365079365076</v>
      </c>
      <c r="Z5" s="53">
        <v>95.3125</v>
      </c>
      <c r="AA5" s="50">
        <v>68</v>
      </c>
      <c r="AB5" s="50">
        <v>100</v>
      </c>
      <c r="AC5" s="53">
        <v>68.253968253968239</v>
      </c>
      <c r="AD5" s="53">
        <v>95.3125</v>
      </c>
      <c r="AE5" s="50">
        <v>72</v>
      </c>
      <c r="AF5" s="50">
        <v>100</v>
      </c>
      <c r="AG5" s="53">
        <v>69.841269841269835</v>
      </c>
      <c r="AH5" s="53">
        <v>95.3125</v>
      </c>
      <c r="AI5" s="50">
        <v>73</v>
      </c>
      <c r="AJ5" s="50">
        <v>100</v>
      </c>
      <c r="AK5" s="53">
        <v>73.015873015873012</v>
      </c>
      <c r="AL5" s="53">
        <v>95.3125</v>
      </c>
      <c r="AM5" s="50">
        <v>77</v>
      </c>
      <c r="AN5" s="50">
        <v>100</v>
      </c>
      <c r="AO5" s="53">
        <v>74.603174603174594</v>
      </c>
      <c r="AP5" s="53">
        <v>95.3125</v>
      </c>
      <c r="AQ5" s="50">
        <v>78</v>
      </c>
      <c r="AR5" s="50">
        <v>100</v>
      </c>
    </row>
    <row r="6" spans="1:44" s="50" customFormat="1" x14ac:dyDescent="0.2">
      <c r="A6" s="50" t="str">
        <f t="shared" si="0"/>
        <v>13_2285002006</v>
      </c>
      <c r="B6" s="51" t="s">
        <v>122</v>
      </c>
      <c r="C6" s="43">
        <v>2285002006</v>
      </c>
      <c r="D6" s="52" t="s">
        <v>1</v>
      </c>
      <c r="E6" s="52" t="s">
        <v>15</v>
      </c>
      <c r="F6" s="52" t="s">
        <v>13</v>
      </c>
      <c r="G6" s="52" t="s">
        <v>29</v>
      </c>
      <c r="H6" s="50" t="s">
        <v>50</v>
      </c>
      <c r="I6" s="53">
        <v>95.795795795795797</v>
      </c>
      <c r="J6" s="53">
        <v>97.941888619854723</v>
      </c>
      <c r="K6" s="50">
        <v>98</v>
      </c>
      <c r="L6" s="50">
        <v>100</v>
      </c>
      <c r="M6" s="53">
        <v>95.870870870870874</v>
      </c>
      <c r="N6" s="53">
        <v>97.941888619854723</v>
      </c>
      <c r="O6" s="50">
        <v>98</v>
      </c>
      <c r="P6" s="50">
        <v>100</v>
      </c>
      <c r="Q6" s="53">
        <v>95.870870870870874</v>
      </c>
      <c r="R6" s="53">
        <v>97.941888619854723</v>
      </c>
      <c r="S6" s="50">
        <v>98</v>
      </c>
      <c r="T6" s="50">
        <v>100</v>
      </c>
      <c r="U6" s="53">
        <v>95.870870870870874</v>
      </c>
      <c r="V6" s="53">
        <v>97.941888619854723</v>
      </c>
      <c r="W6" s="50">
        <v>98</v>
      </c>
      <c r="X6" s="50">
        <v>100</v>
      </c>
      <c r="Y6" s="53">
        <v>95.870870870870874</v>
      </c>
      <c r="Z6" s="53">
        <v>97.941888619854723</v>
      </c>
      <c r="AA6" s="50">
        <v>98</v>
      </c>
      <c r="AB6" s="50">
        <v>100</v>
      </c>
      <c r="AC6" s="53">
        <v>95.870870870870874</v>
      </c>
      <c r="AD6" s="53">
        <v>97.941888619854723</v>
      </c>
      <c r="AE6" s="50">
        <v>98</v>
      </c>
      <c r="AF6" s="50">
        <v>100</v>
      </c>
      <c r="AG6" s="53">
        <v>95.870870870870874</v>
      </c>
      <c r="AH6" s="53">
        <v>97.941888619854723</v>
      </c>
      <c r="AI6" s="50">
        <v>98</v>
      </c>
      <c r="AJ6" s="50">
        <v>100</v>
      </c>
      <c r="AK6" s="53">
        <v>95.870870870870874</v>
      </c>
      <c r="AL6" s="53">
        <v>97.941888619854723</v>
      </c>
      <c r="AM6" s="50">
        <v>98</v>
      </c>
      <c r="AN6" s="50">
        <v>100</v>
      </c>
      <c r="AO6" s="53">
        <v>95.870870870870874</v>
      </c>
      <c r="AP6" s="53">
        <v>97.941888619854723</v>
      </c>
      <c r="AQ6" s="50">
        <v>98</v>
      </c>
      <c r="AR6" s="50">
        <v>100</v>
      </c>
    </row>
    <row r="7" spans="1:44" s="50" customFormat="1" x14ac:dyDescent="0.2">
      <c r="A7" s="50" t="str">
        <f t="shared" si="0"/>
        <v>13_2285002006</v>
      </c>
      <c r="B7" s="51" t="s">
        <v>122</v>
      </c>
      <c r="C7" s="43">
        <v>2285002006</v>
      </c>
      <c r="D7" s="52" t="s">
        <v>1</v>
      </c>
      <c r="E7" s="52" t="s">
        <v>15</v>
      </c>
      <c r="F7" s="52" t="s">
        <v>13</v>
      </c>
      <c r="G7" s="52" t="s">
        <v>29</v>
      </c>
      <c r="H7" s="50" t="s">
        <v>51</v>
      </c>
      <c r="I7" s="53">
        <v>50.537634408602159</v>
      </c>
      <c r="J7" s="53">
        <v>91.666666666666657</v>
      </c>
      <c r="K7" s="50">
        <v>55</v>
      </c>
      <c r="L7" s="50">
        <v>100</v>
      </c>
      <c r="M7" s="53">
        <v>54.838709677419359</v>
      </c>
      <c r="N7" s="53">
        <v>91.666666666666657</v>
      </c>
      <c r="O7" s="50">
        <v>60</v>
      </c>
      <c r="P7" s="50">
        <v>100</v>
      </c>
      <c r="Q7" s="53">
        <v>58.064516129032263</v>
      </c>
      <c r="R7" s="53">
        <v>91.666666666666657</v>
      </c>
      <c r="S7" s="50">
        <v>63</v>
      </c>
      <c r="T7" s="50">
        <v>100</v>
      </c>
      <c r="U7" s="53">
        <v>61.290322580645174</v>
      </c>
      <c r="V7" s="53">
        <v>91.666666666666657</v>
      </c>
      <c r="W7" s="50">
        <v>67</v>
      </c>
      <c r="X7" s="50">
        <v>100</v>
      </c>
      <c r="Y7" s="53">
        <v>63.44086021505376</v>
      </c>
      <c r="Z7" s="53">
        <v>91.666666666666657</v>
      </c>
      <c r="AA7" s="50">
        <v>69</v>
      </c>
      <c r="AB7" s="50">
        <v>100</v>
      </c>
      <c r="AC7" s="53">
        <v>65.591397849462368</v>
      </c>
      <c r="AD7" s="53">
        <v>91.666666666666657</v>
      </c>
      <c r="AE7" s="50">
        <v>72</v>
      </c>
      <c r="AF7" s="50">
        <v>100</v>
      </c>
      <c r="AG7" s="53">
        <v>67.741935483870975</v>
      </c>
      <c r="AH7" s="53">
        <v>91.666666666666657</v>
      </c>
      <c r="AI7" s="50">
        <v>74</v>
      </c>
      <c r="AJ7" s="50">
        <v>100</v>
      </c>
      <c r="AK7" s="53">
        <v>69.892473118279568</v>
      </c>
      <c r="AL7" s="53">
        <v>91.666666666666657</v>
      </c>
      <c r="AM7" s="50">
        <v>76</v>
      </c>
      <c r="AN7" s="50">
        <v>100</v>
      </c>
      <c r="AO7" s="53">
        <v>72.043010752688176</v>
      </c>
      <c r="AP7" s="53">
        <v>91.666666666666657</v>
      </c>
      <c r="AQ7" s="50">
        <v>79</v>
      </c>
      <c r="AR7" s="50">
        <v>100</v>
      </c>
    </row>
    <row r="8" spans="1:44" s="50" customFormat="1" x14ac:dyDescent="0.2">
      <c r="A8" s="50" t="str">
        <f t="shared" si="0"/>
        <v>13_2285002007</v>
      </c>
      <c r="B8" s="51" t="s">
        <v>122</v>
      </c>
      <c r="C8" s="43">
        <v>2285002007</v>
      </c>
      <c r="D8" s="52" t="s">
        <v>1</v>
      </c>
      <c r="E8" s="52" t="s">
        <v>15</v>
      </c>
      <c r="F8" s="52" t="s">
        <v>13</v>
      </c>
      <c r="G8" s="52" t="s">
        <v>31</v>
      </c>
      <c r="H8" s="50" t="s">
        <v>47</v>
      </c>
      <c r="I8" s="53">
        <v>2.0661157024793391</v>
      </c>
      <c r="J8" s="53">
        <v>92.307692307692307</v>
      </c>
      <c r="K8" s="50">
        <v>2</v>
      </c>
      <c r="L8" s="50">
        <v>100</v>
      </c>
      <c r="M8" s="53">
        <v>2.4793388429752068</v>
      </c>
      <c r="N8" s="53">
        <v>92.307692307692307</v>
      </c>
      <c r="O8" s="50">
        <v>3</v>
      </c>
      <c r="P8" s="50">
        <v>100</v>
      </c>
      <c r="Q8" s="53">
        <v>3.71900826446281</v>
      </c>
      <c r="R8" s="53">
        <v>92.307692307692307</v>
      </c>
      <c r="S8" s="50">
        <v>4</v>
      </c>
      <c r="T8" s="50">
        <v>100</v>
      </c>
      <c r="U8" s="53">
        <v>4.5454545454545459</v>
      </c>
      <c r="V8" s="53">
        <v>92.307692307692307</v>
      </c>
      <c r="W8" s="50">
        <v>5</v>
      </c>
      <c r="X8" s="50">
        <v>100</v>
      </c>
      <c r="Y8" s="53">
        <v>5.785123966942149</v>
      </c>
      <c r="Z8" s="53">
        <v>92.307692307692307</v>
      </c>
      <c r="AA8" s="50">
        <v>6</v>
      </c>
      <c r="AB8" s="50">
        <v>100</v>
      </c>
      <c r="AC8" s="53">
        <v>7.0247933884297522</v>
      </c>
      <c r="AD8" s="53">
        <v>92.307692307692307</v>
      </c>
      <c r="AE8" s="50">
        <v>8</v>
      </c>
      <c r="AF8" s="50">
        <v>100</v>
      </c>
      <c r="AG8" s="53">
        <v>7.8512396694214877</v>
      </c>
      <c r="AH8" s="53">
        <v>92.307692307692307</v>
      </c>
      <c r="AI8" s="50">
        <v>9</v>
      </c>
      <c r="AJ8" s="50">
        <v>100</v>
      </c>
      <c r="AK8" s="53">
        <v>9.0909090909090917</v>
      </c>
      <c r="AL8" s="53">
        <v>92.307692307692307</v>
      </c>
      <c r="AM8" s="50">
        <v>10</v>
      </c>
      <c r="AN8" s="50">
        <v>100</v>
      </c>
      <c r="AO8" s="53">
        <v>10.330578512396695</v>
      </c>
      <c r="AP8" s="53">
        <v>92.307692307692307</v>
      </c>
      <c r="AQ8" s="50">
        <v>11</v>
      </c>
      <c r="AR8" s="50">
        <v>100</v>
      </c>
    </row>
    <row r="9" spans="1:44" s="50" customFormat="1" x14ac:dyDescent="0.2">
      <c r="A9" s="50" t="str">
        <f t="shared" si="0"/>
        <v>13_2285002007</v>
      </c>
      <c r="B9" s="51" t="s">
        <v>122</v>
      </c>
      <c r="C9" s="43">
        <v>2285002007</v>
      </c>
      <c r="D9" s="52" t="s">
        <v>1</v>
      </c>
      <c r="E9" s="52" t="s">
        <v>15</v>
      </c>
      <c r="F9" s="52" t="s">
        <v>13</v>
      </c>
      <c r="G9" s="52" t="s">
        <v>31</v>
      </c>
      <c r="H9" s="50" t="s">
        <v>48</v>
      </c>
      <c r="I9" s="53">
        <v>16.92307692307692</v>
      </c>
      <c r="J9" s="53">
        <v>95.3125</v>
      </c>
      <c r="K9" s="50">
        <v>18</v>
      </c>
      <c r="L9" s="50">
        <v>100</v>
      </c>
      <c r="M9" s="53">
        <v>16.92307692307692</v>
      </c>
      <c r="N9" s="53">
        <v>95.3125</v>
      </c>
      <c r="O9" s="50">
        <v>18</v>
      </c>
      <c r="P9" s="50">
        <v>100</v>
      </c>
      <c r="Q9" s="53">
        <v>16.92307692307692</v>
      </c>
      <c r="R9" s="53">
        <v>95.3125</v>
      </c>
      <c r="S9" s="50">
        <v>18</v>
      </c>
      <c r="T9" s="50">
        <v>100</v>
      </c>
      <c r="U9" s="53">
        <v>18.461538461538467</v>
      </c>
      <c r="V9" s="53">
        <v>95.3125</v>
      </c>
      <c r="W9" s="50">
        <v>19</v>
      </c>
      <c r="X9" s="50">
        <v>100</v>
      </c>
      <c r="Y9" s="53">
        <v>18.461538461538467</v>
      </c>
      <c r="Z9" s="53">
        <v>95.3125</v>
      </c>
      <c r="AA9" s="50">
        <v>19</v>
      </c>
      <c r="AB9" s="50">
        <v>100</v>
      </c>
      <c r="AC9" s="53">
        <v>18.461538461538467</v>
      </c>
      <c r="AD9" s="53">
        <v>95.3125</v>
      </c>
      <c r="AE9" s="50">
        <v>19</v>
      </c>
      <c r="AF9" s="50">
        <v>100</v>
      </c>
      <c r="AG9" s="53">
        <v>20</v>
      </c>
      <c r="AH9" s="53">
        <v>95.3125</v>
      </c>
      <c r="AI9" s="50">
        <v>21</v>
      </c>
      <c r="AJ9" s="50">
        <v>100</v>
      </c>
      <c r="AK9" s="53">
        <v>20</v>
      </c>
      <c r="AL9" s="53">
        <v>95.3125</v>
      </c>
      <c r="AM9" s="50">
        <v>21</v>
      </c>
      <c r="AN9" s="50">
        <v>100</v>
      </c>
      <c r="AO9" s="53">
        <v>21.538461538461544</v>
      </c>
      <c r="AP9" s="53">
        <v>95.3125</v>
      </c>
      <c r="AQ9" s="50">
        <v>23</v>
      </c>
      <c r="AR9" s="50">
        <v>100</v>
      </c>
    </row>
    <row r="10" spans="1:44" s="50" customFormat="1" x14ac:dyDescent="0.2">
      <c r="A10" s="50" t="str">
        <f t="shared" si="0"/>
        <v>13_2285002007</v>
      </c>
      <c r="B10" s="51" t="s">
        <v>122</v>
      </c>
      <c r="C10" s="43">
        <v>2285002007</v>
      </c>
      <c r="D10" s="52" t="s">
        <v>1</v>
      </c>
      <c r="E10" s="52" t="s">
        <v>15</v>
      </c>
      <c r="F10" s="52" t="s">
        <v>13</v>
      </c>
      <c r="G10" s="52" t="s">
        <v>31</v>
      </c>
      <c r="H10" s="50" t="s">
        <v>49</v>
      </c>
      <c r="I10" s="53">
        <v>16.923076923076913</v>
      </c>
      <c r="J10" s="53">
        <v>95.3125</v>
      </c>
      <c r="K10" s="50">
        <v>18</v>
      </c>
      <c r="L10" s="50">
        <v>100</v>
      </c>
      <c r="M10" s="53">
        <v>16.923076923076913</v>
      </c>
      <c r="N10" s="53">
        <v>95.3125</v>
      </c>
      <c r="O10" s="50">
        <v>18</v>
      </c>
      <c r="P10" s="50">
        <v>100</v>
      </c>
      <c r="Q10" s="53">
        <v>16.923076923076913</v>
      </c>
      <c r="R10" s="53">
        <v>95.3125</v>
      </c>
      <c r="S10" s="50">
        <v>18</v>
      </c>
      <c r="T10" s="50">
        <v>100</v>
      </c>
      <c r="U10" s="53">
        <v>18.461538461538456</v>
      </c>
      <c r="V10" s="53">
        <v>95.3125</v>
      </c>
      <c r="W10" s="50">
        <v>19</v>
      </c>
      <c r="X10" s="50">
        <v>100</v>
      </c>
      <c r="Y10" s="53">
        <v>18.461538461538456</v>
      </c>
      <c r="Z10" s="53">
        <v>95.3125</v>
      </c>
      <c r="AA10" s="50">
        <v>19</v>
      </c>
      <c r="AB10" s="50">
        <v>100</v>
      </c>
      <c r="AC10" s="53">
        <v>18.461538461538456</v>
      </c>
      <c r="AD10" s="53">
        <v>95.3125</v>
      </c>
      <c r="AE10" s="50">
        <v>19</v>
      </c>
      <c r="AF10" s="50">
        <v>100</v>
      </c>
      <c r="AG10" s="53">
        <v>20.000000000000004</v>
      </c>
      <c r="AH10" s="53">
        <v>95.3125</v>
      </c>
      <c r="AI10" s="50">
        <v>21</v>
      </c>
      <c r="AJ10" s="50">
        <v>100</v>
      </c>
      <c r="AK10" s="53">
        <v>20.000000000000004</v>
      </c>
      <c r="AL10" s="53">
        <v>95.3125</v>
      </c>
      <c r="AM10" s="50">
        <v>21</v>
      </c>
      <c r="AN10" s="50">
        <v>100</v>
      </c>
      <c r="AO10" s="53">
        <v>21.538461538461547</v>
      </c>
      <c r="AP10" s="53">
        <v>95.3125</v>
      </c>
      <c r="AQ10" s="50">
        <v>23</v>
      </c>
      <c r="AR10" s="50">
        <v>100</v>
      </c>
    </row>
    <row r="11" spans="1:44" s="50" customFormat="1" x14ac:dyDescent="0.2">
      <c r="A11" s="50" t="str">
        <f t="shared" si="0"/>
        <v>13_2285002007</v>
      </c>
      <c r="B11" s="51" t="s">
        <v>122</v>
      </c>
      <c r="C11" s="43">
        <v>2285002007</v>
      </c>
      <c r="D11" s="52" t="s">
        <v>1</v>
      </c>
      <c r="E11" s="52" t="s">
        <v>15</v>
      </c>
      <c r="F11" s="52" t="s">
        <v>13</v>
      </c>
      <c r="G11" s="52" t="s">
        <v>31</v>
      </c>
      <c r="H11" s="50" t="s">
        <v>50</v>
      </c>
      <c r="I11" s="53">
        <v>95.795795795795797</v>
      </c>
      <c r="J11" s="53">
        <v>97.941888619854723</v>
      </c>
      <c r="K11" s="50">
        <v>98</v>
      </c>
      <c r="L11" s="50">
        <v>100</v>
      </c>
      <c r="M11" s="53">
        <v>95.870870870870874</v>
      </c>
      <c r="N11" s="53">
        <v>97.941888619854723</v>
      </c>
      <c r="O11" s="50">
        <v>98</v>
      </c>
      <c r="P11" s="50">
        <v>100</v>
      </c>
      <c r="Q11" s="53">
        <v>95.870870870870874</v>
      </c>
      <c r="R11" s="53">
        <v>97.941888619854723</v>
      </c>
      <c r="S11" s="50">
        <v>98</v>
      </c>
      <c r="T11" s="50">
        <v>100</v>
      </c>
      <c r="U11" s="53">
        <v>95.870870870870874</v>
      </c>
      <c r="V11" s="53">
        <v>97.941888619854723</v>
      </c>
      <c r="W11" s="50">
        <v>98</v>
      </c>
      <c r="X11" s="50">
        <v>100</v>
      </c>
      <c r="Y11" s="53">
        <v>95.870870870870874</v>
      </c>
      <c r="Z11" s="53">
        <v>97.941888619854723</v>
      </c>
      <c r="AA11" s="50">
        <v>98</v>
      </c>
      <c r="AB11" s="50">
        <v>100</v>
      </c>
      <c r="AC11" s="53">
        <v>95.870870870870874</v>
      </c>
      <c r="AD11" s="53">
        <v>97.941888619854723</v>
      </c>
      <c r="AE11" s="50">
        <v>98</v>
      </c>
      <c r="AF11" s="50">
        <v>100</v>
      </c>
      <c r="AG11" s="53">
        <v>95.870870870870874</v>
      </c>
      <c r="AH11" s="53">
        <v>97.941888619854723</v>
      </c>
      <c r="AI11" s="50">
        <v>98</v>
      </c>
      <c r="AJ11" s="50">
        <v>100</v>
      </c>
      <c r="AK11" s="53">
        <v>95.870870870870874</v>
      </c>
      <c r="AL11" s="53">
        <v>97.941888619854723</v>
      </c>
      <c r="AM11" s="50">
        <v>98</v>
      </c>
      <c r="AN11" s="50">
        <v>100</v>
      </c>
      <c r="AO11" s="53">
        <v>95.870870870870874</v>
      </c>
      <c r="AP11" s="53">
        <v>97.941888619854723</v>
      </c>
      <c r="AQ11" s="50">
        <v>98</v>
      </c>
      <c r="AR11" s="50">
        <v>100</v>
      </c>
    </row>
    <row r="12" spans="1:44" s="50" customFormat="1" x14ac:dyDescent="0.2">
      <c r="A12" s="50" t="str">
        <f t="shared" si="0"/>
        <v>13_2285002008</v>
      </c>
      <c r="B12" s="51" t="s">
        <v>122</v>
      </c>
      <c r="C12" s="43">
        <v>2285002008</v>
      </c>
      <c r="D12" s="52" t="s">
        <v>1</v>
      </c>
      <c r="E12" s="52" t="s">
        <v>15</v>
      </c>
      <c r="F12" s="52" t="s">
        <v>13</v>
      </c>
      <c r="G12" s="52" t="s">
        <v>32</v>
      </c>
      <c r="H12" s="50" t="s">
        <v>47</v>
      </c>
      <c r="I12" s="53">
        <v>51.091703056768559</v>
      </c>
      <c r="J12" s="53">
        <v>92.307692307692307</v>
      </c>
      <c r="K12" s="50">
        <v>55</v>
      </c>
      <c r="L12" s="50">
        <v>100</v>
      </c>
      <c r="M12" s="53">
        <v>54.148471615720531</v>
      </c>
      <c r="N12" s="53">
        <v>92.307692307692307</v>
      </c>
      <c r="O12" s="50">
        <v>59</v>
      </c>
      <c r="P12" s="50">
        <v>100</v>
      </c>
      <c r="Q12" s="53">
        <v>57.20524017467249</v>
      </c>
      <c r="R12" s="53">
        <v>92.307692307692307</v>
      </c>
      <c r="S12" s="50">
        <v>62</v>
      </c>
      <c r="T12" s="50">
        <v>100</v>
      </c>
      <c r="U12" s="53">
        <v>59.388646288209614</v>
      </c>
      <c r="V12" s="53">
        <v>92.307692307692307</v>
      </c>
      <c r="W12" s="50">
        <v>64</v>
      </c>
      <c r="X12" s="50">
        <v>100</v>
      </c>
      <c r="Y12" s="53">
        <v>61.572052401746724</v>
      </c>
      <c r="Z12" s="53">
        <v>92.307692307692307</v>
      </c>
      <c r="AA12" s="50">
        <v>67</v>
      </c>
      <c r="AB12" s="50">
        <v>100</v>
      </c>
      <c r="AC12" s="53">
        <v>63.755458515283848</v>
      </c>
      <c r="AD12" s="53">
        <v>92.307692307692307</v>
      </c>
      <c r="AE12" s="50">
        <v>69</v>
      </c>
      <c r="AF12" s="50">
        <v>100</v>
      </c>
      <c r="AG12" s="53">
        <v>65.938864628820966</v>
      </c>
      <c r="AH12" s="53">
        <v>92.307692307692307</v>
      </c>
      <c r="AI12" s="50">
        <v>71</v>
      </c>
      <c r="AJ12" s="50">
        <v>100</v>
      </c>
      <c r="AK12" s="53">
        <v>68.122270742358083</v>
      </c>
      <c r="AL12" s="53">
        <v>92.307692307692307</v>
      </c>
      <c r="AM12" s="50">
        <v>74</v>
      </c>
      <c r="AN12" s="50">
        <v>100</v>
      </c>
      <c r="AO12" s="53">
        <v>70.3056768558952</v>
      </c>
      <c r="AP12" s="53">
        <v>92.307692307692307</v>
      </c>
      <c r="AQ12" s="50">
        <v>76</v>
      </c>
      <c r="AR12" s="50">
        <v>100</v>
      </c>
    </row>
    <row r="13" spans="1:44" s="50" customFormat="1" x14ac:dyDescent="0.2">
      <c r="A13" s="50" t="str">
        <f t="shared" si="0"/>
        <v>13_2285002008</v>
      </c>
      <c r="B13" s="51" t="s">
        <v>122</v>
      </c>
      <c r="C13" s="43">
        <v>2285002008</v>
      </c>
      <c r="D13" s="52" t="s">
        <v>1</v>
      </c>
      <c r="E13" s="52" t="s">
        <v>15</v>
      </c>
      <c r="F13" s="52" t="s">
        <v>13</v>
      </c>
      <c r="G13" s="52" t="s">
        <v>32</v>
      </c>
      <c r="H13" s="50" t="s">
        <v>48</v>
      </c>
      <c r="I13" s="53">
        <v>56.25</v>
      </c>
      <c r="J13" s="53">
        <v>95.3125</v>
      </c>
      <c r="K13" s="50">
        <v>59</v>
      </c>
      <c r="L13" s="50">
        <v>100</v>
      </c>
      <c r="M13" s="53">
        <v>59.375</v>
      </c>
      <c r="N13" s="53">
        <v>95.3125</v>
      </c>
      <c r="O13" s="50">
        <v>62</v>
      </c>
      <c r="P13" s="50">
        <v>100</v>
      </c>
      <c r="Q13" s="53">
        <v>64.0625</v>
      </c>
      <c r="R13" s="53">
        <v>95.3125</v>
      </c>
      <c r="S13" s="50">
        <v>67</v>
      </c>
      <c r="T13" s="50">
        <v>100</v>
      </c>
      <c r="U13" s="53">
        <v>67.187500000000014</v>
      </c>
      <c r="V13" s="53">
        <v>95.3125</v>
      </c>
      <c r="W13" s="50">
        <v>70</v>
      </c>
      <c r="X13" s="50">
        <v>100</v>
      </c>
      <c r="Y13" s="53">
        <v>68.75</v>
      </c>
      <c r="Z13" s="53">
        <v>95.3125</v>
      </c>
      <c r="AA13" s="50">
        <v>72</v>
      </c>
      <c r="AB13" s="50">
        <v>100</v>
      </c>
      <c r="AC13" s="53">
        <v>71.875</v>
      </c>
      <c r="AD13" s="53">
        <v>95.3125</v>
      </c>
      <c r="AE13" s="50">
        <v>75</v>
      </c>
      <c r="AF13" s="50">
        <v>100</v>
      </c>
      <c r="AG13" s="53">
        <v>73.4375</v>
      </c>
      <c r="AH13" s="53">
        <v>95.3125</v>
      </c>
      <c r="AI13" s="50">
        <v>77</v>
      </c>
      <c r="AJ13" s="50">
        <v>100</v>
      </c>
      <c r="AK13" s="53">
        <v>76.5625</v>
      </c>
      <c r="AL13" s="53">
        <v>95.3125</v>
      </c>
      <c r="AM13" s="50">
        <v>80</v>
      </c>
      <c r="AN13" s="50">
        <v>100</v>
      </c>
      <c r="AO13" s="53">
        <v>78.125</v>
      </c>
      <c r="AP13" s="53">
        <v>95.3125</v>
      </c>
      <c r="AQ13" s="50">
        <v>82</v>
      </c>
      <c r="AR13" s="50">
        <v>100</v>
      </c>
    </row>
    <row r="14" spans="1:44" s="50" customFormat="1" x14ac:dyDescent="0.2">
      <c r="A14" s="50" t="str">
        <f t="shared" si="0"/>
        <v>13_2285002008</v>
      </c>
      <c r="B14" s="51" t="s">
        <v>122</v>
      </c>
      <c r="C14" s="43">
        <v>2285002008</v>
      </c>
      <c r="D14" s="52" t="s">
        <v>1</v>
      </c>
      <c r="E14" s="52" t="s">
        <v>15</v>
      </c>
      <c r="F14" s="52" t="s">
        <v>13</v>
      </c>
      <c r="G14" s="52" t="s">
        <v>32</v>
      </c>
      <c r="H14" s="50" t="s">
        <v>49</v>
      </c>
      <c r="I14" s="53">
        <v>56.25</v>
      </c>
      <c r="J14" s="53">
        <v>95.3125</v>
      </c>
      <c r="K14" s="50">
        <v>59</v>
      </c>
      <c r="L14" s="50">
        <v>100</v>
      </c>
      <c r="M14" s="53">
        <v>59.375</v>
      </c>
      <c r="N14" s="53">
        <v>95.3125</v>
      </c>
      <c r="O14" s="50">
        <v>62</v>
      </c>
      <c r="P14" s="50">
        <v>100</v>
      </c>
      <c r="Q14" s="53">
        <v>64.0625</v>
      </c>
      <c r="R14" s="53">
        <v>95.3125</v>
      </c>
      <c r="S14" s="50">
        <v>67</v>
      </c>
      <c r="T14" s="50">
        <v>100</v>
      </c>
      <c r="U14" s="53">
        <v>67.1875</v>
      </c>
      <c r="V14" s="53">
        <v>95.3125</v>
      </c>
      <c r="W14" s="50">
        <v>70</v>
      </c>
      <c r="X14" s="50">
        <v>100</v>
      </c>
      <c r="Y14" s="53">
        <v>68.750000000000014</v>
      </c>
      <c r="Z14" s="53">
        <v>95.3125</v>
      </c>
      <c r="AA14" s="50">
        <v>72</v>
      </c>
      <c r="AB14" s="50">
        <v>100</v>
      </c>
      <c r="AC14" s="53">
        <v>71.874999999999986</v>
      </c>
      <c r="AD14" s="53">
        <v>95.3125</v>
      </c>
      <c r="AE14" s="50">
        <v>75</v>
      </c>
      <c r="AF14" s="50">
        <v>100</v>
      </c>
      <c r="AG14" s="53">
        <v>73.4375</v>
      </c>
      <c r="AH14" s="53">
        <v>95.3125</v>
      </c>
      <c r="AI14" s="50">
        <v>77</v>
      </c>
      <c r="AJ14" s="50">
        <v>100</v>
      </c>
      <c r="AK14" s="53">
        <v>76.5625</v>
      </c>
      <c r="AL14" s="53">
        <v>95.3125</v>
      </c>
      <c r="AM14" s="50">
        <v>80</v>
      </c>
      <c r="AN14" s="50">
        <v>100</v>
      </c>
      <c r="AO14" s="53">
        <v>78.125000000000014</v>
      </c>
      <c r="AP14" s="53">
        <v>95.3125</v>
      </c>
      <c r="AQ14" s="50">
        <v>82</v>
      </c>
      <c r="AR14" s="50">
        <v>100</v>
      </c>
    </row>
    <row r="15" spans="1:44" s="50" customFormat="1" x14ac:dyDescent="0.2">
      <c r="A15" s="50" t="str">
        <f t="shared" si="0"/>
        <v>13_2285002008</v>
      </c>
      <c r="B15" s="51" t="s">
        <v>122</v>
      </c>
      <c r="C15" s="43">
        <v>2285002008</v>
      </c>
      <c r="D15" s="52" t="s">
        <v>1</v>
      </c>
      <c r="E15" s="52" t="s">
        <v>15</v>
      </c>
      <c r="F15" s="52" t="s">
        <v>13</v>
      </c>
      <c r="G15" s="52" t="s">
        <v>32</v>
      </c>
      <c r="H15" s="50" t="s">
        <v>50</v>
      </c>
      <c r="I15" s="53">
        <v>95.795795795795797</v>
      </c>
      <c r="J15" s="53">
        <v>97.941888619854723</v>
      </c>
      <c r="K15" s="50">
        <v>98</v>
      </c>
      <c r="L15" s="50">
        <v>100</v>
      </c>
      <c r="M15" s="53">
        <v>95.870870870870874</v>
      </c>
      <c r="N15" s="53">
        <v>97.941888619854723</v>
      </c>
      <c r="O15" s="50">
        <v>98</v>
      </c>
      <c r="P15" s="50">
        <v>100</v>
      </c>
      <c r="Q15" s="53">
        <v>95.870870870870874</v>
      </c>
      <c r="R15" s="53">
        <v>97.941888619854723</v>
      </c>
      <c r="S15" s="50">
        <v>98</v>
      </c>
      <c r="T15" s="50">
        <v>100</v>
      </c>
      <c r="U15" s="53">
        <v>95.870870870870874</v>
      </c>
      <c r="V15" s="53">
        <v>97.941888619854723</v>
      </c>
      <c r="W15" s="50">
        <v>98</v>
      </c>
      <c r="X15" s="50">
        <v>100</v>
      </c>
      <c r="Y15" s="53">
        <v>95.870870870870874</v>
      </c>
      <c r="Z15" s="53">
        <v>97.941888619854723</v>
      </c>
      <c r="AA15" s="50">
        <v>98</v>
      </c>
      <c r="AB15" s="50">
        <v>100</v>
      </c>
      <c r="AC15" s="53">
        <v>95.870870870870874</v>
      </c>
      <c r="AD15" s="53">
        <v>97.941888619854723</v>
      </c>
      <c r="AE15" s="50">
        <v>98</v>
      </c>
      <c r="AF15" s="50">
        <v>100</v>
      </c>
      <c r="AG15" s="53">
        <v>95.870870870870874</v>
      </c>
      <c r="AH15" s="53">
        <v>97.941888619854723</v>
      </c>
      <c r="AI15" s="50">
        <v>98</v>
      </c>
      <c r="AJ15" s="50">
        <v>100</v>
      </c>
      <c r="AK15" s="53">
        <v>95.870870870870874</v>
      </c>
      <c r="AL15" s="53">
        <v>97.941888619854723</v>
      </c>
      <c r="AM15" s="50">
        <v>98</v>
      </c>
      <c r="AN15" s="50">
        <v>100</v>
      </c>
      <c r="AO15" s="53">
        <v>95.870870870870874</v>
      </c>
      <c r="AP15" s="53">
        <v>97.941888619854723</v>
      </c>
      <c r="AQ15" s="50">
        <v>98</v>
      </c>
      <c r="AR15" s="50">
        <v>100</v>
      </c>
    </row>
    <row r="16" spans="1:44" s="50" customFormat="1" x14ac:dyDescent="0.2">
      <c r="A16" s="50" t="str">
        <f t="shared" si="0"/>
        <v>13_2285002008</v>
      </c>
      <c r="B16" s="51" t="s">
        <v>122</v>
      </c>
      <c r="C16" s="43">
        <v>2285002008</v>
      </c>
      <c r="D16" s="52" t="s">
        <v>1</v>
      </c>
      <c r="E16" s="52" t="s">
        <v>15</v>
      </c>
      <c r="F16" s="52" t="s">
        <v>13</v>
      </c>
      <c r="G16" s="52" t="s">
        <v>32</v>
      </c>
      <c r="H16" s="50" t="s">
        <v>51</v>
      </c>
      <c r="I16" s="53">
        <v>51.578947368421055</v>
      </c>
      <c r="J16" s="53">
        <v>91.666666666666657</v>
      </c>
      <c r="K16" s="50">
        <v>56</v>
      </c>
      <c r="L16" s="50">
        <v>100</v>
      </c>
      <c r="M16" s="53">
        <v>56.84210526315789</v>
      </c>
      <c r="N16" s="53">
        <v>91.666666666666657</v>
      </c>
      <c r="O16" s="50">
        <v>62</v>
      </c>
      <c r="P16" s="50">
        <v>100</v>
      </c>
      <c r="Q16" s="53">
        <v>63.157894736842103</v>
      </c>
      <c r="R16" s="53">
        <v>91.666666666666657</v>
      </c>
      <c r="S16" s="50">
        <v>69</v>
      </c>
      <c r="T16" s="50">
        <v>100</v>
      </c>
      <c r="U16" s="53">
        <v>67.368421052631575</v>
      </c>
      <c r="V16" s="53">
        <v>91.666666666666657</v>
      </c>
      <c r="W16" s="50">
        <v>73</v>
      </c>
      <c r="X16" s="50">
        <v>100</v>
      </c>
      <c r="Y16" s="53">
        <v>69.473684210526315</v>
      </c>
      <c r="Z16" s="53">
        <v>91.666666666666657</v>
      </c>
      <c r="AA16" s="50">
        <v>76</v>
      </c>
      <c r="AB16" s="50">
        <v>100</v>
      </c>
      <c r="AC16" s="53">
        <v>71.578947368421055</v>
      </c>
      <c r="AD16" s="53">
        <v>91.666666666666657</v>
      </c>
      <c r="AE16" s="50">
        <v>78</v>
      </c>
      <c r="AF16" s="50">
        <v>100</v>
      </c>
      <c r="AG16" s="53">
        <v>74.73684210526315</v>
      </c>
      <c r="AH16" s="53">
        <v>91.666666666666657</v>
      </c>
      <c r="AI16" s="50">
        <v>82</v>
      </c>
      <c r="AJ16" s="50">
        <v>100</v>
      </c>
      <c r="AK16" s="53">
        <v>76.84210526315789</v>
      </c>
      <c r="AL16" s="53">
        <v>91.666666666666657</v>
      </c>
      <c r="AM16" s="50">
        <v>84</v>
      </c>
      <c r="AN16" s="50">
        <v>100</v>
      </c>
      <c r="AO16" s="53">
        <v>78.94736842105263</v>
      </c>
      <c r="AP16" s="53">
        <v>91.666666666666657</v>
      </c>
      <c r="AQ16" s="50">
        <v>86</v>
      </c>
      <c r="AR16" s="50">
        <v>100</v>
      </c>
    </row>
    <row r="17" spans="1:44" s="50" customFormat="1" x14ac:dyDescent="0.2">
      <c r="A17" s="50" t="str">
        <f t="shared" si="0"/>
        <v>13_2285002009</v>
      </c>
      <c r="B17" s="51" t="s">
        <v>122</v>
      </c>
      <c r="C17" s="43">
        <v>2285002009</v>
      </c>
      <c r="D17" s="52" t="s">
        <v>1</v>
      </c>
      <c r="E17" s="52" t="s">
        <v>15</v>
      </c>
      <c r="F17" s="52" t="s">
        <v>13</v>
      </c>
      <c r="G17" s="52" t="s">
        <v>33</v>
      </c>
      <c r="H17" s="50" t="s">
        <v>47</v>
      </c>
      <c r="I17" s="53">
        <v>51.091703056768559</v>
      </c>
      <c r="J17" s="53">
        <v>92.307692307692307</v>
      </c>
      <c r="K17" s="50">
        <v>55</v>
      </c>
      <c r="L17" s="50">
        <v>100</v>
      </c>
      <c r="M17" s="53">
        <v>54.148471615720531</v>
      </c>
      <c r="N17" s="53">
        <v>92.307692307692307</v>
      </c>
      <c r="O17" s="50">
        <v>59</v>
      </c>
      <c r="P17" s="50">
        <v>100</v>
      </c>
      <c r="Q17" s="53">
        <v>57.20524017467249</v>
      </c>
      <c r="R17" s="53">
        <v>92.307692307692307</v>
      </c>
      <c r="S17" s="50">
        <v>62</v>
      </c>
      <c r="T17" s="50">
        <v>100</v>
      </c>
      <c r="U17" s="53">
        <v>59.388646288209614</v>
      </c>
      <c r="V17" s="53">
        <v>92.307692307692307</v>
      </c>
      <c r="W17" s="50">
        <v>64</v>
      </c>
      <c r="X17" s="50">
        <v>100</v>
      </c>
      <c r="Y17" s="53">
        <v>61.572052401746724</v>
      </c>
      <c r="Z17" s="53">
        <v>92.307692307692307</v>
      </c>
      <c r="AA17" s="50">
        <v>67</v>
      </c>
      <c r="AB17" s="50">
        <v>100</v>
      </c>
      <c r="AC17" s="53">
        <v>63.755458515283848</v>
      </c>
      <c r="AD17" s="53">
        <v>92.307692307692307</v>
      </c>
      <c r="AE17" s="50">
        <v>69</v>
      </c>
      <c r="AF17" s="50">
        <v>100</v>
      </c>
      <c r="AG17" s="53">
        <v>65.938864628820966</v>
      </c>
      <c r="AH17" s="53">
        <v>92.307692307692307</v>
      </c>
      <c r="AI17" s="50">
        <v>71</v>
      </c>
      <c r="AJ17" s="50">
        <v>100</v>
      </c>
      <c r="AK17" s="53">
        <v>68.122270742358083</v>
      </c>
      <c r="AL17" s="53">
        <v>92.307692307692307</v>
      </c>
      <c r="AM17" s="50">
        <v>74</v>
      </c>
      <c r="AN17" s="50">
        <v>100</v>
      </c>
      <c r="AO17" s="53">
        <v>70.3056768558952</v>
      </c>
      <c r="AP17" s="53">
        <v>92.307692307692307</v>
      </c>
      <c r="AQ17" s="50">
        <v>76</v>
      </c>
      <c r="AR17" s="50">
        <v>100</v>
      </c>
    </row>
    <row r="18" spans="1:44" s="50" customFormat="1" x14ac:dyDescent="0.2">
      <c r="A18" s="50" t="str">
        <f t="shared" si="0"/>
        <v>13_2285002009</v>
      </c>
      <c r="B18" s="51" t="s">
        <v>122</v>
      </c>
      <c r="C18" s="43">
        <v>2285002009</v>
      </c>
      <c r="D18" s="52" t="s">
        <v>1</v>
      </c>
      <c r="E18" s="52" t="s">
        <v>15</v>
      </c>
      <c r="F18" s="52" t="s">
        <v>13</v>
      </c>
      <c r="G18" s="52" t="s">
        <v>33</v>
      </c>
      <c r="H18" s="50" t="s">
        <v>48</v>
      </c>
      <c r="I18" s="53">
        <v>56.25</v>
      </c>
      <c r="J18" s="53">
        <v>95.3125</v>
      </c>
      <c r="K18" s="50">
        <v>59</v>
      </c>
      <c r="L18" s="50">
        <v>100</v>
      </c>
      <c r="M18" s="53">
        <v>59.375</v>
      </c>
      <c r="N18" s="53">
        <v>95.3125</v>
      </c>
      <c r="O18" s="50">
        <v>62</v>
      </c>
      <c r="P18" s="50">
        <v>100</v>
      </c>
      <c r="Q18" s="53">
        <v>64.0625</v>
      </c>
      <c r="R18" s="53">
        <v>95.3125</v>
      </c>
      <c r="S18" s="50">
        <v>67</v>
      </c>
      <c r="T18" s="50">
        <v>100</v>
      </c>
      <c r="U18" s="53">
        <v>67.187500000000014</v>
      </c>
      <c r="V18" s="53">
        <v>95.3125</v>
      </c>
      <c r="W18" s="50">
        <v>70</v>
      </c>
      <c r="X18" s="50">
        <v>100</v>
      </c>
      <c r="Y18" s="53">
        <v>68.75</v>
      </c>
      <c r="Z18" s="53">
        <v>95.3125</v>
      </c>
      <c r="AA18" s="50">
        <v>72</v>
      </c>
      <c r="AB18" s="50">
        <v>100</v>
      </c>
      <c r="AC18" s="53">
        <v>71.875</v>
      </c>
      <c r="AD18" s="53">
        <v>95.3125</v>
      </c>
      <c r="AE18" s="50">
        <v>75</v>
      </c>
      <c r="AF18" s="50">
        <v>100</v>
      </c>
      <c r="AG18" s="53">
        <v>73.4375</v>
      </c>
      <c r="AH18" s="53">
        <v>95.3125</v>
      </c>
      <c r="AI18" s="50">
        <v>77</v>
      </c>
      <c r="AJ18" s="50">
        <v>100</v>
      </c>
      <c r="AK18" s="53">
        <v>76.5625</v>
      </c>
      <c r="AL18" s="53">
        <v>95.3125</v>
      </c>
      <c r="AM18" s="50">
        <v>80</v>
      </c>
      <c r="AN18" s="50">
        <v>100</v>
      </c>
      <c r="AO18" s="53">
        <v>78.125</v>
      </c>
      <c r="AP18" s="53">
        <v>95.3125</v>
      </c>
      <c r="AQ18" s="50">
        <v>82</v>
      </c>
      <c r="AR18" s="50">
        <v>100</v>
      </c>
    </row>
    <row r="19" spans="1:44" s="50" customFormat="1" x14ac:dyDescent="0.2">
      <c r="A19" s="50" t="str">
        <f t="shared" si="0"/>
        <v>13_2285002009</v>
      </c>
      <c r="B19" s="51" t="s">
        <v>122</v>
      </c>
      <c r="C19" s="43">
        <v>2285002009</v>
      </c>
      <c r="D19" s="52" t="s">
        <v>1</v>
      </c>
      <c r="E19" s="52" t="s">
        <v>15</v>
      </c>
      <c r="F19" s="52" t="s">
        <v>13</v>
      </c>
      <c r="G19" s="52" t="s">
        <v>33</v>
      </c>
      <c r="H19" s="50" t="s">
        <v>49</v>
      </c>
      <c r="I19" s="53">
        <v>56.25</v>
      </c>
      <c r="J19" s="53">
        <v>95.3125</v>
      </c>
      <c r="K19" s="50">
        <v>59</v>
      </c>
      <c r="L19" s="50">
        <v>100</v>
      </c>
      <c r="M19" s="53">
        <v>59.375</v>
      </c>
      <c r="N19" s="53">
        <v>95.3125</v>
      </c>
      <c r="O19" s="50">
        <v>62</v>
      </c>
      <c r="P19" s="50">
        <v>100</v>
      </c>
      <c r="Q19" s="53">
        <v>64.0625</v>
      </c>
      <c r="R19" s="53">
        <v>95.3125</v>
      </c>
      <c r="S19" s="50">
        <v>67</v>
      </c>
      <c r="T19" s="50">
        <v>100</v>
      </c>
      <c r="U19" s="53">
        <v>67.1875</v>
      </c>
      <c r="V19" s="53">
        <v>95.3125</v>
      </c>
      <c r="W19" s="50">
        <v>70</v>
      </c>
      <c r="X19" s="50">
        <v>100</v>
      </c>
      <c r="Y19" s="53">
        <v>68.750000000000014</v>
      </c>
      <c r="Z19" s="53">
        <v>95.3125</v>
      </c>
      <c r="AA19" s="50">
        <v>72</v>
      </c>
      <c r="AB19" s="50">
        <v>100</v>
      </c>
      <c r="AC19" s="53">
        <v>71.874999999999986</v>
      </c>
      <c r="AD19" s="53">
        <v>95.3125</v>
      </c>
      <c r="AE19" s="50">
        <v>75</v>
      </c>
      <c r="AF19" s="50">
        <v>100</v>
      </c>
      <c r="AG19" s="53">
        <v>73.4375</v>
      </c>
      <c r="AH19" s="53">
        <v>95.3125</v>
      </c>
      <c r="AI19" s="50">
        <v>77</v>
      </c>
      <c r="AJ19" s="50">
        <v>100</v>
      </c>
      <c r="AK19" s="53">
        <v>76.5625</v>
      </c>
      <c r="AL19" s="53">
        <v>95.3125</v>
      </c>
      <c r="AM19" s="50">
        <v>80</v>
      </c>
      <c r="AN19" s="50">
        <v>100</v>
      </c>
      <c r="AO19" s="53">
        <v>78.125000000000014</v>
      </c>
      <c r="AP19" s="53">
        <v>95.3125</v>
      </c>
      <c r="AQ19" s="50">
        <v>82</v>
      </c>
      <c r="AR19" s="50">
        <v>100</v>
      </c>
    </row>
    <row r="20" spans="1:44" s="50" customFormat="1" x14ac:dyDescent="0.2">
      <c r="A20" s="50" t="str">
        <f t="shared" si="0"/>
        <v>13_2285002009</v>
      </c>
      <c r="B20" s="51" t="s">
        <v>122</v>
      </c>
      <c r="C20" s="43">
        <v>2285002009</v>
      </c>
      <c r="D20" s="52" t="s">
        <v>1</v>
      </c>
      <c r="E20" s="52" t="s">
        <v>15</v>
      </c>
      <c r="F20" s="52" t="s">
        <v>13</v>
      </c>
      <c r="G20" s="52" t="s">
        <v>33</v>
      </c>
      <c r="H20" s="50" t="s">
        <v>50</v>
      </c>
      <c r="I20" s="53">
        <v>95.795795795795797</v>
      </c>
      <c r="J20" s="53">
        <v>97.941888619854723</v>
      </c>
      <c r="K20" s="50">
        <v>98</v>
      </c>
      <c r="L20" s="50">
        <v>100</v>
      </c>
      <c r="M20" s="53">
        <v>95.870870870870874</v>
      </c>
      <c r="N20" s="53">
        <v>97.941888619854723</v>
      </c>
      <c r="O20" s="50">
        <v>98</v>
      </c>
      <c r="P20" s="50">
        <v>100</v>
      </c>
      <c r="Q20" s="53">
        <v>95.870870870870874</v>
      </c>
      <c r="R20" s="53">
        <v>97.941888619854723</v>
      </c>
      <c r="S20" s="50">
        <v>98</v>
      </c>
      <c r="T20" s="50">
        <v>100</v>
      </c>
      <c r="U20" s="53">
        <v>95.870870870870874</v>
      </c>
      <c r="V20" s="53">
        <v>97.941888619854723</v>
      </c>
      <c r="W20" s="50">
        <v>98</v>
      </c>
      <c r="X20" s="50">
        <v>100</v>
      </c>
      <c r="Y20" s="53">
        <v>95.870870870870874</v>
      </c>
      <c r="Z20" s="53">
        <v>97.941888619854723</v>
      </c>
      <c r="AA20" s="50">
        <v>98</v>
      </c>
      <c r="AB20" s="50">
        <v>100</v>
      </c>
      <c r="AC20" s="53">
        <v>95.870870870870874</v>
      </c>
      <c r="AD20" s="53">
        <v>97.941888619854723</v>
      </c>
      <c r="AE20" s="50">
        <v>98</v>
      </c>
      <c r="AF20" s="50">
        <v>100</v>
      </c>
      <c r="AG20" s="53">
        <v>95.870870870870874</v>
      </c>
      <c r="AH20" s="53">
        <v>97.941888619854723</v>
      </c>
      <c r="AI20" s="50">
        <v>98</v>
      </c>
      <c r="AJ20" s="50">
        <v>100</v>
      </c>
      <c r="AK20" s="53">
        <v>95.870870870870874</v>
      </c>
      <c r="AL20" s="53">
        <v>97.941888619854723</v>
      </c>
      <c r="AM20" s="50">
        <v>98</v>
      </c>
      <c r="AN20" s="50">
        <v>100</v>
      </c>
      <c r="AO20" s="53">
        <v>95.870870870870874</v>
      </c>
      <c r="AP20" s="53">
        <v>97.941888619854723</v>
      </c>
      <c r="AQ20" s="50">
        <v>98</v>
      </c>
      <c r="AR20" s="50">
        <v>100</v>
      </c>
    </row>
    <row r="21" spans="1:44" s="50" customFormat="1" x14ac:dyDescent="0.2">
      <c r="A21" s="50" t="str">
        <f t="shared" si="0"/>
        <v>13_2285002009</v>
      </c>
      <c r="B21" s="51" t="s">
        <v>122</v>
      </c>
      <c r="C21" s="43">
        <v>2285002009</v>
      </c>
      <c r="D21" s="52" t="s">
        <v>1</v>
      </c>
      <c r="E21" s="52" t="s">
        <v>15</v>
      </c>
      <c r="F21" s="52" t="s">
        <v>13</v>
      </c>
      <c r="G21" s="52" t="s">
        <v>33</v>
      </c>
      <c r="H21" s="50" t="s">
        <v>51</v>
      </c>
      <c r="I21" s="53">
        <v>51.578947368421055</v>
      </c>
      <c r="J21" s="53">
        <v>91.666666666666657</v>
      </c>
      <c r="K21" s="50">
        <v>56</v>
      </c>
      <c r="L21" s="50">
        <v>100</v>
      </c>
      <c r="M21" s="53">
        <v>56.84210526315789</v>
      </c>
      <c r="N21" s="53">
        <v>91.666666666666657</v>
      </c>
      <c r="O21" s="50">
        <v>62</v>
      </c>
      <c r="P21" s="50">
        <v>100</v>
      </c>
      <c r="Q21" s="53">
        <v>63.157894736842103</v>
      </c>
      <c r="R21" s="53">
        <v>91.666666666666657</v>
      </c>
      <c r="S21" s="50">
        <v>69</v>
      </c>
      <c r="T21" s="50">
        <v>100</v>
      </c>
      <c r="U21" s="53">
        <v>67.368421052631575</v>
      </c>
      <c r="V21" s="53">
        <v>91.666666666666657</v>
      </c>
      <c r="W21" s="50">
        <v>73</v>
      </c>
      <c r="X21" s="50">
        <v>100</v>
      </c>
      <c r="Y21" s="53">
        <v>69.473684210526315</v>
      </c>
      <c r="Z21" s="53">
        <v>91.666666666666657</v>
      </c>
      <c r="AA21" s="50">
        <v>76</v>
      </c>
      <c r="AB21" s="50">
        <v>100</v>
      </c>
      <c r="AC21" s="53">
        <v>71.578947368421055</v>
      </c>
      <c r="AD21" s="53">
        <v>91.666666666666657</v>
      </c>
      <c r="AE21" s="50">
        <v>78</v>
      </c>
      <c r="AF21" s="50">
        <v>100</v>
      </c>
      <c r="AG21" s="53">
        <v>74.73684210526315</v>
      </c>
      <c r="AH21" s="53">
        <v>91.666666666666657</v>
      </c>
      <c r="AI21" s="50">
        <v>82</v>
      </c>
      <c r="AJ21" s="50">
        <v>100</v>
      </c>
      <c r="AK21" s="53">
        <v>76.84210526315789</v>
      </c>
      <c r="AL21" s="53">
        <v>91.666666666666657</v>
      </c>
      <c r="AM21" s="50">
        <v>84</v>
      </c>
      <c r="AN21" s="50">
        <v>100</v>
      </c>
      <c r="AO21" s="53">
        <v>78.94736842105263</v>
      </c>
      <c r="AP21" s="53">
        <v>91.666666666666657</v>
      </c>
      <c r="AQ21" s="50">
        <v>86</v>
      </c>
      <c r="AR21" s="50">
        <v>100</v>
      </c>
    </row>
    <row r="22" spans="1:44" s="50" customFormat="1" x14ac:dyDescent="0.2">
      <c r="A22" s="50" t="str">
        <f t="shared" si="0"/>
        <v>13_2285002010</v>
      </c>
      <c r="B22" s="51" t="s">
        <v>122</v>
      </c>
      <c r="C22" s="43">
        <v>2285002010</v>
      </c>
      <c r="D22" s="52" t="s">
        <v>1</v>
      </c>
      <c r="E22" s="52" t="s">
        <v>15</v>
      </c>
      <c r="F22" s="52" t="s">
        <v>13</v>
      </c>
      <c r="G22" s="52" t="s">
        <v>35</v>
      </c>
      <c r="H22" s="50" t="s">
        <v>47</v>
      </c>
      <c r="I22" s="53">
        <v>17.269076305220885</v>
      </c>
      <c r="J22" s="53">
        <v>94.252873563218401</v>
      </c>
      <c r="K22" s="50">
        <v>18</v>
      </c>
      <c r="L22" s="50">
        <v>100</v>
      </c>
      <c r="M22" s="53">
        <v>18.875502008032129</v>
      </c>
      <c r="N22" s="53">
        <v>94.252873563218401</v>
      </c>
      <c r="O22" s="50">
        <v>20</v>
      </c>
      <c r="P22" s="50">
        <v>100</v>
      </c>
      <c r="Q22" s="53">
        <v>19.678714859437751</v>
      </c>
      <c r="R22" s="53">
        <v>94.252873563218401</v>
      </c>
      <c r="S22" s="50">
        <v>21</v>
      </c>
      <c r="T22" s="50">
        <v>100</v>
      </c>
      <c r="U22" s="53">
        <v>24.899598393574294</v>
      </c>
      <c r="V22" s="53">
        <v>94.252873563218401</v>
      </c>
      <c r="W22" s="50">
        <v>26</v>
      </c>
      <c r="X22" s="50">
        <v>100</v>
      </c>
      <c r="Y22" s="53">
        <v>25.702811244979916</v>
      </c>
      <c r="Z22" s="53">
        <v>94.252873563218401</v>
      </c>
      <c r="AA22" s="50">
        <v>27</v>
      </c>
      <c r="AB22" s="50">
        <v>100</v>
      </c>
      <c r="AC22" s="53">
        <v>28.915662650602407</v>
      </c>
      <c r="AD22" s="53">
        <v>94.252873563218401</v>
      </c>
      <c r="AE22" s="50">
        <v>31</v>
      </c>
      <c r="AF22" s="50">
        <v>100</v>
      </c>
      <c r="AG22" s="53">
        <v>30.923694779116467</v>
      </c>
      <c r="AH22" s="53">
        <v>94.252873563218401</v>
      </c>
      <c r="AI22" s="50">
        <v>33</v>
      </c>
      <c r="AJ22" s="50">
        <v>100</v>
      </c>
      <c r="AK22" s="53">
        <v>34.939759036144579</v>
      </c>
      <c r="AL22" s="53">
        <v>94.252873563218401</v>
      </c>
      <c r="AM22" s="50">
        <v>37</v>
      </c>
      <c r="AN22" s="50">
        <v>100</v>
      </c>
      <c r="AO22" s="53">
        <v>39.75903614457831</v>
      </c>
      <c r="AP22" s="53">
        <v>94.252873563218401</v>
      </c>
      <c r="AQ22" s="50">
        <v>42</v>
      </c>
      <c r="AR22" s="50">
        <v>100</v>
      </c>
    </row>
    <row r="23" spans="1:44" s="50" customFormat="1" x14ac:dyDescent="0.2">
      <c r="A23" s="50" t="str">
        <f t="shared" si="0"/>
        <v>13_2285002010</v>
      </c>
      <c r="B23" s="51" t="s">
        <v>122</v>
      </c>
      <c r="C23" s="43">
        <v>2285002010</v>
      </c>
      <c r="D23" s="52" t="s">
        <v>1</v>
      </c>
      <c r="E23" s="52" t="s">
        <v>15</v>
      </c>
      <c r="F23" s="52" t="s">
        <v>13</v>
      </c>
      <c r="G23" s="52" t="s">
        <v>35</v>
      </c>
      <c r="H23" s="50" t="s">
        <v>48</v>
      </c>
      <c r="I23" s="53">
        <v>30.76923076923077</v>
      </c>
      <c r="J23" s="53">
        <v>96.590909090909093</v>
      </c>
      <c r="K23" s="50">
        <v>32</v>
      </c>
      <c r="L23" s="50">
        <v>100</v>
      </c>
      <c r="M23" s="53">
        <v>32.307692307692307</v>
      </c>
      <c r="N23" s="53">
        <v>96.590909090909093</v>
      </c>
      <c r="O23" s="50">
        <v>33</v>
      </c>
      <c r="P23" s="50">
        <v>100</v>
      </c>
      <c r="Q23" s="53">
        <v>32.307692307692307</v>
      </c>
      <c r="R23" s="53">
        <v>96.590909090909093</v>
      </c>
      <c r="S23" s="50">
        <v>33</v>
      </c>
      <c r="T23" s="50">
        <v>100</v>
      </c>
      <c r="U23" s="53">
        <v>36.923076923076934</v>
      </c>
      <c r="V23" s="53">
        <v>96.590909090909093</v>
      </c>
      <c r="W23" s="50">
        <v>38</v>
      </c>
      <c r="X23" s="50">
        <v>100</v>
      </c>
      <c r="Y23" s="53">
        <v>38.461538461538467</v>
      </c>
      <c r="Z23" s="53">
        <v>96.590909090909093</v>
      </c>
      <c r="AA23" s="50">
        <v>40</v>
      </c>
      <c r="AB23" s="50">
        <v>100</v>
      </c>
      <c r="AC23" s="53">
        <v>40</v>
      </c>
      <c r="AD23" s="53">
        <v>96.590909090909093</v>
      </c>
      <c r="AE23" s="50">
        <v>41</v>
      </c>
      <c r="AF23" s="50">
        <v>100</v>
      </c>
      <c r="AG23" s="53">
        <v>43.076923076923073</v>
      </c>
      <c r="AH23" s="53">
        <v>96.590909090909093</v>
      </c>
      <c r="AI23" s="50">
        <v>45</v>
      </c>
      <c r="AJ23" s="50">
        <v>100</v>
      </c>
      <c r="AK23" s="53">
        <v>46.153846153846153</v>
      </c>
      <c r="AL23" s="53">
        <v>96.590909090909093</v>
      </c>
      <c r="AM23" s="50">
        <v>48</v>
      </c>
      <c r="AN23" s="50">
        <v>100</v>
      </c>
      <c r="AO23" s="53">
        <v>50.769230769230766</v>
      </c>
      <c r="AP23" s="53">
        <v>96.590909090909093</v>
      </c>
      <c r="AQ23" s="50">
        <v>53</v>
      </c>
      <c r="AR23" s="50">
        <v>100</v>
      </c>
    </row>
    <row r="24" spans="1:44" s="50" customFormat="1" x14ac:dyDescent="0.2">
      <c r="A24" s="50" t="str">
        <f t="shared" si="0"/>
        <v>13_2285002010</v>
      </c>
      <c r="B24" s="51" t="s">
        <v>122</v>
      </c>
      <c r="C24" s="43">
        <v>2285002010</v>
      </c>
      <c r="D24" s="52" t="s">
        <v>1</v>
      </c>
      <c r="E24" s="52" t="s">
        <v>15</v>
      </c>
      <c r="F24" s="52" t="s">
        <v>13</v>
      </c>
      <c r="G24" s="52" t="s">
        <v>35</v>
      </c>
      <c r="H24" s="50" t="s">
        <v>49</v>
      </c>
      <c r="I24" s="53">
        <v>30.769230769230766</v>
      </c>
      <c r="J24" s="53">
        <v>96.590909090909093</v>
      </c>
      <c r="K24" s="50">
        <v>32</v>
      </c>
      <c r="L24" s="50">
        <v>100</v>
      </c>
      <c r="M24" s="53">
        <v>32.307692307692307</v>
      </c>
      <c r="N24" s="53">
        <v>96.590909090909093</v>
      </c>
      <c r="O24" s="50">
        <v>33</v>
      </c>
      <c r="P24" s="50">
        <v>100</v>
      </c>
      <c r="Q24" s="53">
        <v>32.307692307692307</v>
      </c>
      <c r="R24" s="53">
        <v>96.590909090909093</v>
      </c>
      <c r="S24" s="50">
        <v>33</v>
      </c>
      <c r="T24" s="50">
        <v>100</v>
      </c>
      <c r="U24" s="53">
        <v>36.923076923076934</v>
      </c>
      <c r="V24" s="53">
        <v>96.590909090909093</v>
      </c>
      <c r="W24" s="50">
        <v>38</v>
      </c>
      <c r="X24" s="50">
        <v>100</v>
      </c>
      <c r="Y24" s="53">
        <v>38.46153846153846</v>
      </c>
      <c r="Z24" s="53">
        <v>96.590909090909093</v>
      </c>
      <c r="AA24" s="50">
        <v>40</v>
      </c>
      <c r="AB24" s="50">
        <v>100</v>
      </c>
      <c r="AC24" s="53">
        <v>40</v>
      </c>
      <c r="AD24" s="53">
        <v>96.590909090909093</v>
      </c>
      <c r="AE24" s="50">
        <v>41</v>
      </c>
      <c r="AF24" s="50">
        <v>100</v>
      </c>
      <c r="AG24" s="53">
        <v>43.076923076923073</v>
      </c>
      <c r="AH24" s="53">
        <v>96.590909090909093</v>
      </c>
      <c r="AI24" s="50">
        <v>45</v>
      </c>
      <c r="AJ24" s="50">
        <v>100</v>
      </c>
      <c r="AK24" s="53">
        <v>46.153846153846153</v>
      </c>
      <c r="AL24" s="53">
        <v>96.590909090909093</v>
      </c>
      <c r="AM24" s="50">
        <v>48</v>
      </c>
      <c r="AN24" s="50">
        <v>100</v>
      </c>
      <c r="AO24" s="53">
        <v>50.769230769230766</v>
      </c>
      <c r="AP24" s="53">
        <v>96.590909090909093</v>
      </c>
      <c r="AQ24" s="50">
        <v>53</v>
      </c>
      <c r="AR24" s="50">
        <v>100</v>
      </c>
    </row>
    <row r="25" spans="1:44" s="50" customFormat="1" x14ac:dyDescent="0.2">
      <c r="A25" s="50" t="str">
        <f t="shared" si="0"/>
        <v>13_2285002010</v>
      </c>
      <c r="B25" s="51" t="s">
        <v>122</v>
      </c>
      <c r="C25" s="43">
        <v>2285002010</v>
      </c>
      <c r="D25" s="52" t="s">
        <v>1</v>
      </c>
      <c r="E25" s="52" t="s">
        <v>15</v>
      </c>
      <c r="F25" s="52" t="s">
        <v>13</v>
      </c>
      <c r="G25" s="52" t="s">
        <v>35</v>
      </c>
      <c r="H25" s="50" t="s">
        <v>50</v>
      </c>
      <c r="I25" s="53">
        <v>95.795795795795797</v>
      </c>
      <c r="J25" s="53">
        <v>97.941888619854723</v>
      </c>
      <c r="K25" s="50">
        <v>98</v>
      </c>
      <c r="L25" s="50">
        <v>100</v>
      </c>
      <c r="M25" s="53">
        <v>95.870870870870874</v>
      </c>
      <c r="N25" s="53">
        <v>97.941888619854723</v>
      </c>
      <c r="O25" s="50">
        <v>98</v>
      </c>
      <c r="P25" s="50">
        <v>100</v>
      </c>
      <c r="Q25" s="53">
        <v>95.870870870870874</v>
      </c>
      <c r="R25" s="53">
        <v>97.941888619854723</v>
      </c>
      <c r="S25" s="50">
        <v>98</v>
      </c>
      <c r="T25" s="50">
        <v>100</v>
      </c>
      <c r="U25" s="53">
        <v>95.870870870870874</v>
      </c>
      <c r="V25" s="53">
        <v>97.941888619854723</v>
      </c>
      <c r="W25" s="50">
        <v>98</v>
      </c>
      <c r="X25" s="50">
        <v>100</v>
      </c>
      <c r="Y25" s="53">
        <v>95.870870870870874</v>
      </c>
      <c r="Z25" s="53">
        <v>97.941888619854723</v>
      </c>
      <c r="AA25" s="50">
        <v>98</v>
      </c>
      <c r="AB25" s="50">
        <v>100</v>
      </c>
      <c r="AC25" s="53">
        <v>95.870870870870874</v>
      </c>
      <c r="AD25" s="53">
        <v>97.941888619854723</v>
      </c>
      <c r="AE25" s="50">
        <v>98</v>
      </c>
      <c r="AF25" s="50">
        <v>100</v>
      </c>
      <c r="AG25" s="53">
        <v>95.870870870870874</v>
      </c>
      <c r="AH25" s="53">
        <v>97.941888619854723</v>
      </c>
      <c r="AI25" s="50">
        <v>98</v>
      </c>
      <c r="AJ25" s="50">
        <v>100</v>
      </c>
      <c r="AK25" s="53">
        <v>95.870870870870874</v>
      </c>
      <c r="AL25" s="53">
        <v>97.941888619854723</v>
      </c>
      <c r="AM25" s="50">
        <v>98</v>
      </c>
      <c r="AN25" s="50">
        <v>100</v>
      </c>
      <c r="AO25" s="53">
        <v>95.870870870870874</v>
      </c>
      <c r="AP25" s="53">
        <v>97.941888619854723</v>
      </c>
      <c r="AQ25" s="50">
        <v>98</v>
      </c>
      <c r="AR25" s="50">
        <v>100</v>
      </c>
    </row>
    <row r="26" spans="1:44" s="50" customFormat="1" x14ac:dyDescent="0.2">
      <c r="A26" s="50" t="str">
        <f t="shared" si="0"/>
        <v>13_2285002010</v>
      </c>
      <c r="B26" s="51" t="s">
        <v>122</v>
      </c>
      <c r="C26" s="43">
        <v>2285002010</v>
      </c>
      <c r="D26" s="52" t="s">
        <v>1</v>
      </c>
      <c r="E26" s="52" t="s">
        <v>15</v>
      </c>
      <c r="F26" s="52" t="s">
        <v>13</v>
      </c>
      <c r="G26" s="52" t="s">
        <v>35</v>
      </c>
      <c r="H26" s="50" t="s">
        <v>51</v>
      </c>
      <c r="I26" s="53">
        <v>21.333333333333329</v>
      </c>
      <c r="J26" s="53">
        <v>92.079207920792086</v>
      </c>
      <c r="K26" s="50">
        <v>23</v>
      </c>
      <c r="L26" s="50">
        <v>100</v>
      </c>
      <c r="M26" s="53">
        <v>23.333333333333332</v>
      </c>
      <c r="N26" s="53">
        <v>92.079207920792086</v>
      </c>
      <c r="O26" s="50">
        <v>25</v>
      </c>
      <c r="P26" s="50">
        <v>100</v>
      </c>
      <c r="Q26" s="53">
        <v>23.999999999999996</v>
      </c>
      <c r="R26" s="53">
        <v>92.079207920792086</v>
      </c>
      <c r="S26" s="50">
        <v>26</v>
      </c>
      <c r="T26" s="50">
        <v>100</v>
      </c>
      <c r="U26" s="53">
        <v>30</v>
      </c>
      <c r="V26" s="53">
        <v>92.079207920792086</v>
      </c>
      <c r="W26" s="50">
        <v>33</v>
      </c>
      <c r="X26" s="50">
        <v>100</v>
      </c>
      <c r="Y26" s="53">
        <v>30.666666666666664</v>
      </c>
      <c r="Z26" s="53">
        <v>92.079207920792086</v>
      </c>
      <c r="AA26" s="50">
        <v>33</v>
      </c>
      <c r="AB26" s="50">
        <v>100</v>
      </c>
      <c r="AC26" s="53">
        <v>34.666666666666664</v>
      </c>
      <c r="AD26" s="53">
        <v>92.079207920792086</v>
      </c>
      <c r="AE26" s="50">
        <v>38</v>
      </c>
      <c r="AF26" s="50">
        <v>100</v>
      </c>
      <c r="AG26" s="53">
        <v>36.666666666666664</v>
      </c>
      <c r="AH26" s="53">
        <v>92.079207920792086</v>
      </c>
      <c r="AI26" s="50">
        <v>40</v>
      </c>
      <c r="AJ26" s="50">
        <v>100</v>
      </c>
      <c r="AK26" s="53">
        <v>40.666666666666664</v>
      </c>
      <c r="AL26" s="53">
        <v>92.079207920792086</v>
      </c>
      <c r="AM26" s="50">
        <v>44</v>
      </c>
      <c r="AN26" s="50">
        <v>100</v>
      </c>
      <c r="AO26" s="53">
        <v>46.666666666666664</v>
      </c>
      <c r="AP26" s="53">
        <v>92.079207920792086</v>
      </c>
      <c r="AQ26" s="50">
        <v>51</v>
      </c>
      <c r="AR26" s="50">
        <v>100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C23"/>
  <sheetViews>
    <sheetView topLeftCell="A3" zoomScaleNormal="100" workbookViewId="0">
      <selection activeCell="C1" sqref="C1"/>
    </sheetView>
  </sheetViews>
  <sheetFormatPr defaultRowHeight="15" x14ac:dyDescent="0.25"/>
  <cols>
    <col min="1" max="1" width="6" bestFit="1" customWidth="1"/>
    <col min="2" max="2" width="9.5703125" bestFit="1" customWidth="1"/>
  </cols>
  <sheetData>
    <row r="1" spans="1:3" x14ac:dyDescent="0.25">
      <c r="A1" t="s">
        <v>261</v>
      </c>
      <c r="B1" t="s">
        <v>245</v>
      </c>
      <c r="C1" s="110" t="s">
        <v>262</v>
      </c>
    </row>
    <row r="2" spans="1:3" x14ac:dyDescent="0.25">
      <c r="A2" s="111" t="s">
        <v>52</v>
      </c>
      <c r="B2" s="111" t="s">
        <v>54</v>
      </c>
      <c r="C2" s="112">
        <v>1</v>
      </c>
    </row>
    <row r="3" spans="1:3" x14ac:dyDescent="0.25">
      <c r="A3" s="111" t="s">
        <v>55</v>
      </c>
      <c r="B3" s="111" t="s">
        <v>56</v>
      </c>
      <c r="C3" s="112">
        <v>1</v>
      </c>
    </row>
    <row r="4" spans="1:3" x14ac:dyDescent="0.25">
      <c r="A4" s="111" t="s">
        <v>57</v>
      </c>
      <c r="B4" s="111" t="s">
        <v>58</v>
      </c>
      <c r="C4" s="112">
        <v>1</v>
      </c>
    </row>
    <row r="5" spans="1:3" x14ac:dyDescent="0.25">
      <c r="A5" s="111" t="s">
        <v>59</v>
      </c>
      <c r="B5" s="111" t="s">
        <v>60</v>
      </c>
      <c r="C5" s="112">
        <v>1</v>
      </c>
    </row>
    <row r="6" spans="1:3" x14ac:dyDescent="0.25">
      <c r="A6" s="111" t="s">
        <v>61</v>
      </c>
      <c r="B6" s="111" t="s">
        <v>62</v>
      </c>
      <c r="C6" s="112">
        <v>1</v>
      </c>
    </row>
    <row r="7" spans="1:3" x14ac:dyDescent="0.25">
      <c r="A7" s="111" t="s">
        <v>63</v>
      </c>
      <c r="B7" s="111" t="s">
        <v>64</v>
      </c>
      <c r="C7" s="112">
        <v>1</v>
      </c>
    </row>
    <row r="8" spans="1:3" x14ac:dyDescent="0.25">
      <c r="A8" s="111" t="s">
        <v>65</v>
      </c>
      <c r="B8" s="111" t="s">
        <v>66</v>
      </c>
      <c r="C8" s="112">
        <v>1</v>
      </c>
    </row>
    <row r="9" spans="1:3" x14ac:dyDescent="0.25">
      <c r="A9" s="111" t="s">
        <v>67</v>
      </c>
      <c r="B9" s="111" t="s">
        <v>246</v>
      </c>
      <c r="C9" s="112">
        <v>1</v>
      </c>
    </row>
    <row r="10" spans="1:3" x14ac:dyDescent="0.25">
      <c r="A10" s="111" t="s">
        <v>69</v>
      </c>
      <c r="B10" s="111" t="s">
        <v>70</v>
      </c>
      <c r="C10" s="112">
        <v>1</v>
      </c>
    </row>
    <row r="11" spans="1:3" x14ac:dyDescent="0.25">
      <c r="A11" s="111" t="s">
        <v>71</v>
      </c>
      <c r="B11" s="111" t="s">
        <v>72</v>
      </c>
      <c r="C11" s="112">
        <v>1</v>
      </c>
    </row>
    <row r="12" spans="1:3" x14ac:dyDescent="0.25">
      <c r="A12" s="111" t="s">
        <v>100</v>
      </c>
      <c r="B12" s="111" t="s">
        <v>101</v>
      </c>
      <c r="C12" s="112">
        <v>1</v>
      </c>
    </row>
    <row r="13" spans="1:3" x14ac:dyDescent="0.25">
      <c r="A13" s="111" t="s">
        <v>73</v>
      </c>
      <c r="B13" s="111" t="s">
        <v>74</v>
      </c>
      <c r="C13" s="112">
        <v>1</v>
      </c>
    </row>
    <row r="14" spans="1:3" x14ac:dyDescent="0.25">
      <c r="A14" s="111" t="s">
        <v>75</v>
      </c>
      <c r="B14" s="111" t="s">
        <v>76</v>
      </c>
      <c r="C14" s="112">
        <v>1</v>
      </c>
    </row>
    <row r="15" spans="1:3" x14ac:dyDescent="0.25">
      <c r="A15" s="111" t="s">
        <v>77</v>
      </c>
      <c r="B15" s="111" t="s">
        <v>78</v>
      </c>
      <c r="C15" s="112">
        <v>1</v>
      </c>
    </row>
    <row r="16" spans="1:3" x14ac:dyDescent="0.25">
      <c r="A16" s="111" t="s">
        <v>102</v>
      </c>
      <c r="B16" s="111" t="s">
        <v>103</v>
      </c>
      <c r="C16" s="112">
        <v>0</v>
      </c>
    </row>
    <row r="17" spans="1:3" x14ac:dyDescent="0.25">
      <c r="A17" s="111" t="s">
        <v>79</v>
      </c>
      <c r="B17" s="111" t="s">
        <v>80</v>
      </c>
      <c r="C17" s="112">
        <v>1</v>
      </c>
    </row>
    <row r="18" spans="1:3" x14ac:dyDescent="0.25">
      <c r="A18" s="111" t="s">
        <v>81</v>
      </c>
      <c r="B18" s="111" t="s">
        <v>82</v>
      </c>
      <c r="C18" s="112">
        <v>1</v>
      </c>
    </row>
    <row r="19" spans="1:3" x14ac:dyDescent="0.25">
      <c r="A19" s="111" t="s">
        <v>83</v>
      </c>
      <c r="B19" s="111" t="s">
        <v>84</v>
      </c>
      <c r="C19" s="112">
        <v>1</v>
      </c>
    </row>
    <row r="20" spans="1:3" x14ac:dyDescent="0.25">
      <c r="A20" s="111" t="s">
        <v>85</v>
      </c>
      <c r="B20" s="111" t="s">
        <v>86</v>
      </c>
      <c r="C20" s="112">
        <v>0.1642002073711</v>
      </c>
    </row>
    <row r="21" spans="1:3" x14ac:dyDescent="0.25">
      <c r="A21" s="111" t="s">
        <v>87</v>
      </c>
      <c r="B21" s="111" t="s">
        <v>88</v>
      </c>
      <c r="C21" s="112">
        <v>1</v>
      </c>
    </row>
    <row r="22" spans="1:3" x14ac:dyDescent="0.25">
      <c r="A22" s="111" t="s">
        <v>89</v>
      </c>
      <c r="B22" s="111" t="s">
        <v>90</v>
      </c>
      <c r="C22" s="112">
        <v>1</v>
      </c>
    </row>
    <row r="23" spans="1:3" x14ac:dyDescent="0.25">
      <c r="A23" s="111" t="s">
        <v>91</v>
      </c>
      <c r="B23" s="111" t="s">
        <v>92</v>
      </c>
      <c r="C23" s="112">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workbookViewId="0">
      <selection activeCell="A15" sqref="A15:A17"/>
    </sheetView>
  </sheetViews>
  <sheetFormatPr defaultRowHeight="15" x14ac:dyDescent="0.25"/>
  <cols>
    <col min="1" max="1" width="11" bestFit="1" customWidth="1"/>
    <col min="2" max="2" width="14.7109375" bestFit="1" customWidth="1"/>
    <col min="3" max="3" width="36.5703125" bestFit="1" customWidth="1"/>
    <col min="4" max="4" width="32.5703125" bestFit="1" customWidth="1"/>
    <col min="5" max="5" width="42.5703125" bestFit="1" customWidth="1"/>
    <col min="6" max="7" width="7.5703125" bestFit="1" customWidth="1"/>
    <col min="8" max="8" width="6.5703125" bestFit="1" customWidth="1"/>
    <col min="9" max="9" width="7.5703125" bestFit="1" customWidth="1"/>
    <col min="10" max="10" width="8.5703125" bestFit="1" customWidth="1"/>
    <col min="11" max="11" width="6.5703125" bestFit="1" customWidth="1"/>
    <col min="12" max="12" width="7.5703125" bestFit="1" customWidth="1"/>
    <col min="13" max="13" width="8.5703125" bestFit="1" customWidth="1"/>
    <col min="14" max="14" width="6.5703125" bestFit="1" customWidth="1"/>
  </cols>
  <sheetData>
    <row r="1" spans="1:14" x14ac:dyDescent="0.25">
      <c r="A1" t="s">
        <v>285</v>
      </c>
    </row>
    <row r="2" spans="1:14" x14ac:dyDescent="0.25">
      <c r="A2" s="116"/>
      <c r="B2" s="116"/>
      <c r="C2" s="116"/>
      <c r="D2" s="116"/>
      <c r="E2" s="116"/>
      <c r="F2" s="117">
        <v>2008</v>
      </c>
      <c r="G2" s="118"/>
      <c r="H2" s="119"/>
      <c r="I2" s="117">
        <v>2017</v>
      </c>
      <c r="J2" s="118"/>
      <c r="K2" s="119"/>
      <c r="L2" s="117">
        <v>2024</v>
      </c>
      <c r="M2" s="118"/>
      <c r="N2" s="119"/>
    </row>
    <row r="3" spans="1:14" x14ac:dyDescent="0.25">
      <c r="A3" s="116" t="s">
        <v>36</v>
      </c>
      <c r="B3" s="116" t="s">
        <v>281</v>
      </c>
      <c r="C3" s="116" t="s">
        <v>282</v>
      </c>
      <c r="D3" s="116" t="s">
        <v>283</v>
      </c>
      <c r="E3" s="116" t="s">
        <v>284</v>
      </c>
      <c r="F3" s="116" t="s">
        <v>50</v>
      </c>
      <c r="G3" s="116" t="s">
        <v>243</v>
      </c>
      <c r="H3" s="116" t="s">
        <v>263</v>
      </c>
      <c r="I3" s="116" t="s">
        <v>50</v>
      </c>
      <c r="J3" s="116" t="s">
        <v>243</v>
      </c>
      <c r="K3" s="116" t="s">
        <v>263</v>
      </c>
      <c r="L3" s="116" t="s">
        <v>50</v>
      </c>
      <c r="M3" s="116" t="s">
        <v>243</v>
      </c>
      <c r="N3" s="116" t="s">
        <v>263</v>
      </c>
    </row>
    <row r="4" spans="1:14" x14ac:dyDescent="0.25">
      <c r="A4" t="s">
        <v>16</v>
      </c>
      <c r="B4" t="str">
        <f>VLOOKUP($A4,'SEMAP Nonroad Growth Factors'!$C$3:$G$121,2,FALSE)</f>
        <v>Mobile Sources</v>
      </c>
      <c r="C4" t="str">
        <f>VLOOKUP($A4,'SEMAP Nonroad Growth Factors'!$C$3:$G$121,3,FALSE)</f>
        <v>Off-highway Vehicle Gasoline, 4-Stroke</v>
      </c>
      <c r="D4" t="str">
        <f>VLOOKUP($A4,'SEMAP Nonroad Growth Factors'!$C$3:$G$121,4,FALSE)</f>
        <v>Airport Ground Support Equipment</v>
      </c>
      <c r="E4" t="str">
        <f>VLOOKUP($A4,'SEMAP Nonroad Growth Factors'!$C$3:$G$121,5,FALSE)</f>
        <v>Airport Ground Support Equipment</v>
      </c>
      <c r="F4" s="58">
        <v>11.726595601609999</v>
      </c>
      <c r="G4" s="58">
        <v>435.8728343551</v>
      </c>
      <c r="H4" s="58">
        <v>6.3051374997799998</v>
      </c>
      <c r="I4" s="58">
        <v>14.603053173266034</v>
      </c>
      <c r="J4" s="58">
        <v>542.78960350198088</v>
      </c>
      <c r="K4" s="58">
        <v>7.8517467062972024</v>
      </c>
      <c r="L4" s="58">
        <v>17.488387111007849</v>
      </c>
      <c r="M4" s="58">
        <v>650.03630359418355</v>
      </c>
      <c r="N4" s="58">
        <v>9.4031285348207323</v>
      </c>
    </row>
    <row r="5" spans="1:14" x14ac:dyDescent="0.25">
      <c r="A5" t="s">
        <v>37</v>
      </c>
      <c r="B5" t="str">
        <f>VLOOKUP($A5,'SEMAP Nonroad Growth Factors'!$C$3:$G$121,2,FALSE)</f>
        <v>Mobile Sources</v>
      </c>
      <c r="C5" t="str">
        <f>VLOOKUP($A5,'SEMAP Nonroad Growth Factors'!$C$3:$G$121,3,FALSE)</f>
        <v>LPG</v>
      </c>
      <c r="D5" t="str">
        <f>VLOOKUP($A5,'SEMAP Nonroad Growth Factors'!$C$3:$G$121,4,FALSE)</f>
        <v>Airport Ground Support Equipment</v>
      </c>
      <c r="E5" t="str">
        <f>VLOOKUP($A5,'SEMAP Nonroad Growth Factors'!$C$3:$G$121,5,FALSE)</f>
        <v>Airport Ground Support Equipment</v>
      </c>
      <c r="F5" s="58">
        <v>0.26017846189300003</v>
      </c>
      <c r="G5" s="58">
        <v>9.4066398395600004</v>
      </c>
      <c r="H5" s="58">
        <v>0.26966164835299999</v>
      </c>
      <c r="I5" s="58">
        <v>0.32399854723948585</v>
      </c>
      <c r="J5" s="58">
        <v>11.714027446115487</v>
      </c>
      <c r="K5" s="58">
        <v>0.33580789811098988</v>
      </c>
      <c r="L5" s="58">
        <v>0.38801557188401037</v>
      </c>
      <c r="M5" s="58">
        <v>14.028535305951712</v>
      </c>
      <c r="N5" s="58">
        <v>0.40215826516861158</v>
      </c>
    </row>
    <row r="6" spans="1:14" x14ac:dyDescent="0.25">
      <c r="A6" t="s">
        <v>38</v>
      </c>
      <c r="B6" t="str">
        <f>VLOOKUP($A6,'SEMAP Nonroad Growth Factors'!$C$3:$G$121,2,FALSE)</f>
        <v>Mobile Sources</v>
      </c>
      <c r="C6" t="str">
        <f>VLOOKUP($A6,'SEMAP Nonroad Growth Factors'!$C$3:$G$121,3,FALSE)</f>
        <v>CNG</v>
      </c>
      <c r="D6" t="str">
        <f>VLOOKUP($A6,'SEMAP Nonroad Growth Factors'!$C$3:$G$121,4,FALSE)</f>
        <v>Airport Ground Support Equipment</v>
      </c>
      <c r="E6" t="str">
        <f>VLOOKUP($A6,'SEMAP Nonroad Growth Factors'!$C$3:$G$121,5,FALSE)</f>
        <v>Airport Ground Support Equipment</v>
      </c>
      <c r="F6" s="58">
        <v>0.205748319239</v>
      </c>
      <c r="G6" s="58">
        <v>7.4387180326399998</v>
      </c>
      <c r="H6" s="58">
        <v>0.21324746669</v>
      </c>
      <c r="I6" s="58">
        <v>0.25621704442935861</v>
      </c>
      <c r="J6" s="58">
        <v>9.2633872120627974</v>
      </c>
      <c r="K6" s="58">
        <v>0.26555568433268772</v>
      </c>
      <c r="L6" s="58">
        <v>0.30684150860467868</v>
      </c>
      <c r="M6" s="58">
        <v>11.093687047849516</v>
      </c>
      <c r="N6" s="58">
        <v>0.31802531720561034</v>
      </c>
    </row>
    <row r="7" spans="1:14" x14ac:dyDescent="0.25">
      <c r="A7" t="s">
        <v>17</v>
      </c>
      <c r="B7" t="str">
        <f>VLOOKUP($A7,'SEMAP Nonroad Growth Factors'!$C$3:$G$121,2,FALSE)</f>
        <v>Mobile Sources</v>
      </c>
      <c r="C7" t="str">
        <f>VLOOKUP($A7,'SEMAP Nonroad Growth Factors'!$C$3:$G$121,3,FALSE)</f>
        <v>Off-highway Vehicle Diesel</v>
      </c>
      <c r="D7" t="str">
        <f>VLOOKUP($A7,'SEMAP Nonroad Growth Factors'!$C$3:$G$121,4,FALSE)</f>
        <v>Airport Ground Support Equipment</v>
      </c>
      <c r="E7" t="str">
        <f>VLOOKUP($A7,'SEMAP Nonroad Growth Factors'!$C$3:$G$121,5,FALSE)</f>
        <v>Airport Ground Support Equipment</v>
      </c>
      <c r="F7" s="58">
        <v>17.718064364899998</v>
      </c>
      <c r="G7" s="58">
        <v>595.8156725880001</v>
      </c>
      <c r="H7" s="58">
        <v>20.328073389900002</v>
      </c>
      <c r="I7" s="58">
        <v>22.064190317685767</v>
      </c>
      <c r="J7" s="58">
        <v>741.9653825117806</v>
      </c>
      <c r="K7" s="58">
        <v>25.314417586703254</v>
      </c>
      <c r="L7" s="58">
        <v>26.423727794921138</v>
      </c>
      <c r="M7" s="58">
        <v>888.56608932992242</v>
      </c>
      <c r="N7" s="58">
        <v>30.316148927604733</v>
      </c>
    </row>
    <row r="8" spans="1:14" x14ac:dyDescent="0.25">
      <c r="A8" t="s">
        <v>18</v>
      </c>
      <c r="B8" t="str">
        <f>VLOOKUP($A8,'SEMAP Nonroad Growth Factors'!$C$3:$G$121,2,FALSE)</f>
        <v>Mobile Sources</v>
      </c>
      <c r="C8" t="str">
        <f>VLOOKUP($A8,'SEMAP Nonroad Growth Factors'!$C$3:$G$121,3,FALSE)</f>
        <v>Aircraft</v>
      </c>
      <c r="D8" t="str">
        <f>VLOOKUP($A8,'SEMAP Nonroad Growth Factors'!$C$3:$G$121,4,FALSE)</f>
        <v>Military Aircraft</v>
      </c>
      <c r="E8" t="str">
        <f>VLOOKUP($A8,'SEMAP Nonroad Growth Factors'!$C$3:$G$121,5,FALSE)</f>
        <v>Total</v>
      </c>
      <c r="F8" s="58">
        <v>7.8765206789999995</v>
      </c>
      <c r="G8" s="58">
        <v>145.07428479999999</v>
      </c>
      <c r="H8" s="58">
        <v>52.954122399999996</v>
      </c>
      <c r="I8" s="58">
        <v>7.8765206789999995</v>
      </c>
      <c r="J8" s="58">
        <v>145.07428479999999</v>
      </c>
      <c r="K8" s="58">
        <v>52.954122399999996</v>
      </c>
      <c r="L8" s="58">
        <v>7.8765206789999995</v>
      </c>
      <c r="M8" s="58">
        <v>145.07428479999999</v>
      </c>
      <c r="N8" s="58">
        <v>52.954122399999996</v>
      </c>
    </row>
    <row r="9" spans="1:14" x14ac:dyDescent="0.25">
      <c r="A9" t="s">
        <v>19</v>
      </c>
      <c r="B9" t="str">
        <f>VLOOKUP($A9,'SEMAP Nonroad Growth Factors'!$C$3:$G$121,2,FALSE)</f>
        <v>Mobile Sources</v>
      </c>
      <c r="C9" t="str">
        <f>VLOOKUP($A9,'SEMAP Nonroad Growth Factors'!$C$3:$G$121,3,FALSE)</f>
        <v>Aircraft</v>
      </c>
      <c r="D9" t="str">
        <f>VLOOKUP($A9,'SEMAP Nonroad Growth Factors'!$C$3:$G$121,4,FALSE)</f>
        <v>Commercial Aircraft</v>
      </c>
      <c r="E9" t="str">
        <f>VLOOKUP($A9,'SEMAP Nonroad Growth Factors'!$C$3:$G$121,5,FALSE)</f>
        <v>Total: All Types</v>
      </c>
      <c r="F9" s="58">
        <v>947.00850580700023</v>
      </c>
      <c r="G9" s="58">
        <v>8132.4585765099964</v>
      </c>
      <c r="H9" s="58">
        <v>133.48725580830006</v>
      </c>
      <c r="I9" s="58">
        <v>1179.3037131835581</v>
      </c>
      <c r="J9" s="58">
        <v>10127.299697270881</v>
      </c>
      <c r="K9" s="58">
        <v>166.23091662281917</v>
      </c>
      <c r="L9" s="58">
        <v>1412.3156664845694</v>
      </c>
      <c r="M9" s="58">
        <v>12128.295716300179</v>
      </c>
      <c r="N9" s="58">
        <v>199.07557070334951</v>
      </c>
    </row>
    <row r="10" spans="1:14" x14ac:dyDescent="0.25">
      <c r="A10" t="s">
        <v>39</v>
      </c>
      <c r="B10" t="str">
        <f>VLOOKUP($A10,'SEMAP Nonroad Growth Factors'!$C$3:$G$121,2,FALSE)</f>
        <v>Mobile Sources</v>
      </c>
      <c r="C10" t="str">
        <f>VLOOKUP($A10,'SEMAP Nonroad Growth Factors'!$C$3:$G$121,3,FALSE)</f>
        <v>Aircraft</v>
      </c>
      <c r="D10" t="str">
        <f>VLOOKUP($A10,'SEMAP Nonroad Growth Factors'!$C$3:$G$121,4,FALSE)</f>
        <v>General Aviation</v>
      </c>
      <c r="E10" t="str">
        <f>VLOOKUP($A10,'SEMAP Nonroad Growth Factors'!$C$3:$G$121,5,FALSE)</f>
        <v>Piston</v>
      </c>
      <c r="F10" s="58">
        <v>1.723642857</v>
      </c>
      <c r="G10" s="58">
        <v>10.841686029999998</v>
      </c>
      <c r="H10" s="58">
        <v>5.1130462860000003</v>
      </c>
      <c r="I10" s="58">
        <v>1.4751339346607222</v>
      </c>
      <c r="J10" s="58">
        <v>9.2654647282013372</v>
      </c>
      <c r="K10" s="58">
        <v>4.3689583707404367</v>
      </c>
      <c r="L10" s="58">
        <v>1.521507301771998</v>
      </c>
      <c r="M10" s="58">
        <v>9.5592558123563602</v>
      </c>
      <c r="N10" s="58">
        <v>4.507629745776879</v>
      </c>
    </row>
    <row r="11" spans="1:14" x14ac:dyDescent="0.25">
      <c r="A11" t="s">
        <v>40</v>
      </c>
      <c r="B11" t="str">
        <f>VLOOKUP($A11,'SEMAP Nonroad Growth Factors'!$C$3:$G$121,2,FALSE)</f>
        <v>Mobile Sources</v>
      </c>
      <c r="C11" t="str">
        <f>VLOOKUP($A11,'SEMAP Nonroad Growth Factors'!$C$3:$G$121,3,FALSE)</f>
        <v>Aircraft</v>
      </c>
      <c r="D11" t="str">
        <f>VLOOKUP($A11,'SEMAP Nonroad Growth Factors'!$C$3:$G$121,4,FALSE)</f>
        <v>General Aviation</v>
      </c>
      <c r="E11" t="str">
        <f>VLOOKUP($A11,'SEMAP Nonroad Growth Factors'!$C$3:$G$121,5,FALSE)</f>
        <v>Turbine</v>
      </c>
      <c r="F11" s="58">
        <v>6.2978587499999996</v>
      </c>
      <c r="G11" s="58">
        <v>26.1761716</v>
      </c>
      <c r="H11" s="58">
        <v>2.4282327300000004</v>
      </c>
      <c r="I11" s="58">
        <v>5.4285329609896316</v>
      </c>
      <c r="J11" s="58">
        <v>22.516799102096645</v>
      </c>
      <c r="K11" s="58">
        <v>2.0868703790396239</v>
      </c>
      <c r="L11" s="58">
        <v>5.5919148031269579</v>
      </c>
      <c r="M11" s="58">
        <v>23.203315788555098</v>
      </c>
      <c r="N11" s="58">
        <v>2.1508616922760968</v>
      </c>
    </row>
    <row r="12" spans="1:14" x14ac:dyDescent="0.25">
      <c r="A12" t="s">
        <v>41</v>
      </c>
      <c r="B12" t="str">
        <f>VLOOKUP($A12,'SEMAP Nonroad Growth Factors'!$C$3:$G$121,2,FALSE)</f>
        <v>Mobile Sources</v>
      </c>
      <c r="C12" t="str">
        <f>VLOOKUP($A12,'SEMAP Nonroad Growth Factors'!$C$3:$G$121,3,FALSE)</f>
        <v>Aircraft</v>
      </c>
      <c r="D12" t="str">
        <f>VLOOKUP($A12,'SEMAP Nonroad Growth Factors'!$C$3:$G$121,4,FALSE)</f>
        <v>Air Taxi</v>
      </c>
      <c r="E12" t="str">
        <f>VLOOKUP($A12,'SEMAP Nonroad Growth Factors'!$C$3:$G$121,5,FALSE)</f>
        <v>Piston</v>
      </c>
      <c r="F12" s="58">
        <v>5.4661180000000011E-2</v>
      </c>
      <c r="G12" s="58">
        <v>0.5757641899999999</v>
      </c>
      <c r="H12" s="58">
        <v>0.28565901999999999</v>
      </c>
      <c r="I12" s="58">
        <v>5.7804429218468796E-2</v>
      </c>
      <c r="J12" s="58">
        <v>0.60887305993996932</v>
      </c>
      <c r="K12" s="58">
        <v>0.30208561435645581</v>
      </c>
      <c r="L12" s="58">
        <v>6.5016393962723004E-2</v>
      </c>
      <c r="M12" s="58">
        <v>0.68483904762785386</v>
      </c>
      <c r="N12" s="58">
        <v>0.33977529033125625</v>
      </c>
    </row>
    <row r="13" spans="1:14" x14ac:dyDescent="0.25">
      <c r="A13" t="s">
        <v>42</v>
      </c>
      <c r="B13" t="str">
        <f>VLOOKUP($A13,'SEMAP Nonroad Growth Factors'!$C$3:$G$121,2,FALSE)</f>
        <v>Mobile Sources</v>
      </c>
      <c r="C13" t="str">
        <f>VLOOKUP($A13,'SEMAP Nonroad Growth Factors'!$C$3:$G$121,3,FALSE)</f>
        <v>Aircraft</v>
      </c>
      <c r="D13" t="str">
        <f>VLOOKUP($A13,'SEMAP Nonroad Growth Factors'!$C$3:$G$121,4,FALSE)</f>
        <v>Air Taxi</v>
      </c>
      <c r="E13" t="str">
        <f>VLOOKUP($A13,'SEMAP Nonroad Growth Factors'!$C$3:$G$121,5,FALSE)</f>
        <v>Turbine</v>
      </c>
      <c r="F13" s="58">
        <v>94.296489911999984</v>
      </c>
      <c r="G13" s="58">
        <v>459.77851953699997</v>
      </c>
      <c r="H13" s="58">
        <v>9.920910150100001</v>
      </c>
      <c r="I13" s="58">
        <v>100.79275697930491</v>
      </c>
      <c r="J13" s="58">
        <v>491.45612826184345</v>
      </c>
      <c r="K13" s="58">
        <v>10.595741587672039</v>
      </c>
      <c r="L13" s="58">
        <v>114.44885257097282</v>
      </c>
      <c r="M13" s="58">
        <v>558.04460988842538</v>
      </c>
      <c r="N13" s="58">
        <v>12.022728179570175</v>
      </c>
    </row>
    <row r="14" spans="1:14" x14ac:dyDescent="0.25">
      <c r="A14" t="s">
        <v>22</v>
      </c>
      <c r="B14" t="str">
        <f>VLOOKUP($A14,'SEMAP Nonroad Growth Factors'!$C$3:$G$121,2,FALSE)</f>
        <v>Mobile Sources</v>
      </c>
      <c r="C14" t="str">
        <f>VLOOKUP($A14,'SEMAP Nonroad Growth Factors'!$C$3:$G$121,3,FALSE)</f>
        <v>Aircraft</v>
      </c>
      <c r="D14" t="str">
        <f>VLOOKUP($A14,'SEMAP Nonroad Growth Factors'!$C$3:$G$121,4,FALSE)</f>
        <v>Aircraft Auxiliary Power Units</v>
      </c>
      <c r="E14" t="str">
        <f>VLOOKUP($A14,'SEMAP Nonroad Growth Factors'!$C$3:$G$121,5,FALSE)</f>
        <v>Total</v>
      </c>
      <c r="F14" s="58">
        <v>54.897392258899998</v>
      </c>
      <c r="G14" s="58">
        <v>365.81037809099996</v>
      </c>
      <c r="H14" s="58">
        <v>61.810268767800011</v>
      </c>
      <c r="I14" s="58">
        <v>68.363365518147106</v>
      </c>
      <c r="J14" s="58">
        <v>455.54128370671208</v>
      </c>
      <c r="K14" s="58">
        <v>76.971925588052997</v>
      </c>
      <c r="L14" s="58">
        <v>81.870892856841522</v>
      </c>
      <c r="M14" s="58">
        <v>545.54908653339351</v>
      </c>
      <c r="N14" s="58">
        <v>92.180369165399142</v>
      </c>
    </row>
    <row r="15" spans="1:14" x14ac:dyDescent="0.25">
      <c r="A15" s="17">
        <v>2285002006</v>
      </c>
      <c r="B15" t="str">
        <f>VLOOKUP($A15,'SEMAP Nonroad Growth Factors'!$C$3:$G$121,2,FALSE)</f>
        <v>Mobile Sources</v>
      </c>
      <c r="C15" t="str">
        <f>VLOOKUP($A15,'SEMAP Nonroad Growth Factors'!$C$3:$G$121,3,FALSE)</f>
        <v>Railroad Equipment</v>
      </c>
      <c r="D15" t="str">
        <f>VLOOKUP($A15,'SEMAP Nonroad Growth Factors'!$C$3:$G$121,4,FALSE)</f>
        <v>Diesel</v>
      </c>
      <c r="E15" t="str">
        <f>VLOOKUP($A15,'SEMAP Nonroad Growth Factors'!$C$3:$G$121,5,FALSE)</f>
        <v>Line Haul Locomotives: Class I Operations</v>
      </c>
      <c r="F15" s="58">
        <v>49.721332890140388</v>
      </c>
      <c r="G15" s="58">
        <v>4703.5096478208652</v>
      </c>
      <c r="H15" s="58">
        <v>151.47167520881803</v>
      </c>
      <c r="I15" s="58">
        <v>2.1196492279944139</v>
      </c>
      <c r="J15" s="58">
        <v>3106.8928424865639</v>
      </c>
      <c r="K15" s="58">
        <v>70.70112261885761</v>
      </c>
      <c r="L15" s="58">
        <v>2.2054346853716229</v>
      </c>
      <c r="M15" s="58">
        <v>2280.8884988227564</v>
      </c>
      <c r="N15" s="58">
        <v>43.906899869943224</v>
      </c>
    </row>
    <row r="16" spans="1:14" x14ac:dyDescent="0.25">
      <c r="A16" s="17">
        <v>2285002007</v>
      </c>
      <c r="B16" t="str">
        <f>VLOOKUP($A16,'SEMAP Nonroad Growth Factors'!$C$3:$G$121,2,FALSE)</f>
        <v>Mobile Sources</v>
      </c>
      <c r="C16" t="str">
        <f>VLOOKUP($A16,'SEMAP Nonroad Growth Factors'!$C$3:$G$121,3,FALSE)</f>
        <v>Railroad Equipment</v>
      </c>
      <c r="D16" t="str">
        <f>VLOOKUP($A16,'SEMAP Nonroad Growth Factors'!$C$3:$G$121,4,FALSE)</f>
        <v>Diesel</v>
      </c>
      <c r="E16" t="str">
        <f>VLOOKUP($A16,'SEMAP Nonroad Growth Factors'!$C$3:$G$121,5,FALSE)</f>
        <v>Line Haul Locomotives: Class II / III Operations</v>
      </c>
      <c r="F16" s="58">
        <v>0.72556101000000006</v>
      </c>
      <c r="G16" s="58">
        <v>104.35726000000001</v>
      </c>
      <c r="H16" s="58">
        <v>2.3632919700000001</v>
      </c>
      <c r="I16" s="58">
        <v>3.0931086222234259E-2</v>
      </c>
      <c r="J16" s="58">
        <v>103.63180930146785</v>
      </c>
      <c r="K16" s="58">
        <v>1.9908347615214066</v>
      </c>
      <c r="L16" s="58">
        <v>3.2182914752966793E-2</v>
      </c>
      <c r="M16" s="58">
        <v>101.91144421344569</v>
      </c>
      <c r="N16" s="58">
        <v>2.0309551825091083</v>
      </c>
    </row>
    <row r="17" spans="1:14" x14ac:dyDescent="0.25">
      <c r="A17" s="17">
        <v>2285002010</v>
      </c>
      <c r="B17" t="str">
        <f>VLOOKUP($A17,'SEMAP Nonroad Growth Factors'!$C$3:$G$121,2,FALSE)</f>
        <v>Mobile Sources</v>
      </c>
      <c r="C17" t="str">
        <f>VLOOKUP($A17,'SEMAP Nonroad Growth Factors'!$C$3:$G$121,3,FALSE)</f>
        <v>Railroad Equipment</v>
      </c>
      <c r="D17" t="str">
        <f>VLOOKUP($A17,'SEMAP Nonroad Growth Factors'!$C$3:$G$121,4,FALSE)</f>
        <v>Diesel</v>
      </c>
      <c r="E17" t="str">
        <f>VLOOKUP($A17,'SEMAP Nonroad Growth Factors'!$C$3:$G$121,5,FALSE)</f>
        <v>Yard Locomotives</v>
      </c>
      <c r="F17" s="58">
        <v>8.4306383103280051</v>
      </c>
      <c r="G17" s="58">
        <v>985.77394956394278</v>
      </c>
      <c r="H17" s="58">
        <v>28.842050774507236</v>
      </c>
      <c r="I17" s="58">
        <v>0.35940299560091699</v>
      </c>
      <c r="J17" s="58">
        <v>826.95645810630481</v>
      </c>
      <c r="K17" s="58">
        <v>20.247095296289327</v>
      </c>
      <c r="L17" s="58">
        <v>0.37394858642470624</v>
      </c>
      <c r="M17" s="58">
        <v>688.94726137380985</v>
      </c>
      <c r="N17" s="58">
        <v>16.682986497543471</v>
      </c>
    </row>
    <row r="18" spans="1:14" x14ac:dyDescent="0.25">
      <c r="F18" s="58">
        <f t="shared" ref="F18:N18" si="0">SUM(F4:F17)</f>
        <v>1200.9431904020107</v>
      </c>
      <c r="G18" s="58">
        <f t="shared" si="0"/>
        <v>15982.890102958107</v>
      </c>
      <c r="H18" s="58">
        <f t="shared" si="0"/>
        <v>475.7926331202483</v>
      </c>
      <c r="I18" s="58">
        <f t="shared" si="0"/>
        <v>1403.0552700773171</v>
      </c>
      <c r="J18" s="58">
        <f t="shared" si="0"/>
        <v>16594.976041495953</v>
      </c>
      <c r="K18" s="58">
        <f t="shared" si="0"/>
        <v>440.21720111479311</v>
      </c>
      <c r="L18" s="58">
        <f t="shared" si="0"/>
        <v>1670.9089092632121</v>
      </c>
      <c r="M18" s="58">
        <f t="shared" si="0"/>
        <v>18045.88292785846</v>
      </c>
      <c r="N18" s="58">
        <f t="shared" si="0"/>
        <v>466.29135977149855</v>
      </c>
    </row>
  </sheetData>
  <mergeCells count="3">
    <mergeCell ref="F2:H2"/>
    <mergeCell ref="I2:K2"/>
    <mergeCell ref="L2:N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16"/>
  <sheetViews>
    <sheetView workbookViewId="0">
      <selection activeCell="J16" sqref="A3:J16"/>
    </sheetView>
  </sheetViews>
  <sheetFormatPr defaultRowHeight="15" x14ac:dyDescent="0.25"/>
  <cols>
    <col min="1" max="1" width="13.28515625" bestFit="1" customWidth="1"/>
    <col min="2" max="2" width="16.140625" bestFit="1" customWidth="1"/>
    <col min="3" max="3" width="16.7109375" bestFit="1" customWidth="1"/>
    <col min="4" max="4" width="18.42578125" bestFit="1" customWidth="1"/>
    <col min="5" max="5" width="17.28515625" bestFit="1" customWidth="1"/>
    <col min="6" max="6" width="17.85546875" bestFit="1" customWidth="1"/>
    <col min="7" max="7" width="18.42578125" bestFit="1" customWidth="1"/>
    <col min="8" max="8" width="17.28515625" bestFit="1" customWidth="1"/>
    <col min="9" max="9" width="17.85546875" bestFit="1" customWidth="1"/>
    <col min="10" max="10" width="18.42578125" bestFit="1" customWidth="1"/>
  </cols>
  <sheetData>
    <row r="3" spans="1:10" x14ac:dyDescent="0.25">
      <c r="A3" s="57" t="s">
        <v>270</v>
      </c>
      <c r="B3" t="s">
        <v>272</v>
      </c>
      <c r="C3" t="s">
        <v>273</v>
      </c>
      <c r="D3" t="s">
        <v>274</v>
      </c>
      <c r="E3" t="s">
        <v>275</v>
      </c>
      <c r="F3" t="s">
        <v>276</v>
      </c>
      <c r="G3" t="s">
        <v>277</v>
      </c>
      <c r="H3" t="s">
        <v>278</v>
      </c>
      <c r="I3" t="s">
        <v>279</v>
      </c>
      <c r="J3" t="s">
        <v>280</v>
      </c>
    </row>
    <row r="4" spans="1:10" x14ac:dyDescent="0.25">
      <c r="A4" s="115" t="s">
        <v>16</v>
      </c>
      <c r="B4" s="2">
        <v>11.726595601609999</v>
      </c>
      <c r="C4" s="2">
        <v>435.8728343551</v>
      </c>
      <c r="D4" s="2">
        <v>6.3051374997799998</v>
      </c>
      <c r="E4" s="2">
        <v>14.603053173266034</v>
      </c>
      <c r="F4" s="2">
        <v>542.78960350198088</v>
      </c>
      <c r="G4" s="2">
        <v>7.8517467062972024</v>
      </c>
      <c r="H4" s="2">
        <v>17.488387111007849</v>
      </c>
      <c r="I4" s="2">
        <v>650.03630359418355</v>
      </c>
      <c r="J4" s="2">
        <v>9.4031285348207323</v>
      </c>
    </row>
    <row r="5" spans="1:10" x14ac:dyDescent="0.25">
      <c r="A5" s="115" t="s">
        <v>37</v>
      </c>
      <c r="B5" s="2">
        <v>0.26017846189300003</v>
      </c>
      <c r="C5" s="2">
        <v>9.4066398395600004</v>
      </c>
      <c r="D5" s="2">
        <v>0.26966164835299999</v>
      </c>
      <c r="E5" s="2">
        <v>0.32399854723948585</v>
      </c>
      <c r="F5" s="2">
        <v>11.714027446115487</v>
      </c>
      <c r="G5" s="2">
        <v>0.33580789811098988</v>
      </c>
      <c r="H5" s="2">
        <v>0.38801557188401037</v>
      </c>
      <c r="I5" s="2">
        <v>14.028535305951712</v>
      </c>
      <c r="J5" s="2">
        <v>0.40215826516861158</v>
      </c>
    </row>
    <row r="6" spans="1:10" x14ac:dyDescent="0.25">
      <c r="A6" s="115" t="s">
        <v>38</v>
      </c>
      <c r="B6" s="2">
        <v>0.205748319239</v>
      </c>
      <c r="C6" s="2">
        <v>7.4387180326399998</v>
      </c>
      <c r="D6" s="2">
        <v>0.21324746669</v>
      </c>
      <c r="E6" s="2">
        <v>0.25621704442935861</v>
      </c>
      <c r="F6" s="2">
        <v>9.2633872120627974</v>
      </c>
      <c r="G6" s="2">
        <v>0.26555568433268772</v>
      </c>
      <c r="H6" s="2">
        <v>0.30684150860467868</v>
      </c>
      <c r="I6" s="2">
        <v>11.093687047849516</v>
      </c>
      <c r="J6" s="2">
        <v>0.31802531720561034</v>
      </c>
    </row>
    <row r="7" spans="1:10" x14ac:dyDescent="0.25">
      <c r="A7" s="115" t="s">
        <v>17</v>
      </c>
      <c r="B7" s="2">
        <v>17.718064364899998</v>
      </c>
      <c r="C7" s="2">
        <v>595.8156725880001</v>
      </c>
      <c r="D7" s="2">
        <v>20.328073389900002</v>
      </c>
      <c r="E7" s="2">
        <v>22.064190317685767</v>
      </c>
      <c r="F7" s="2">
        <v>741.9653825117806</v>
      </c>
      <c r="G7" s="2">
        <v>25.314417586703254</v>
      </c>
      <c r="H7" s="2">
        <v>26.423727794921138</v>
      </c>
      <c r="I7" s="2">
        <v>888.56608932992242</v>
      </c>
      <c r="J7" s="2">
        <v>30.316148927604733</v>
      </c>
    </row>
    <row r="8" spans="1:10" x14ac:dyDescent="0.25">
      <c r="A8" s="115" t="s">
        <v>18</v>
      </c>
      <c r="B8" s="2">
        <v>7.8765206789999995</v>
      </c>
      <c r="C8" s="2">
        <v>145.07428479999999</v>
      </c>
      <c r="D8" s="2">
        <v>52.954122399999996</v>
      </c>
      <c r="E8" s="2">
        <v>7.8765206789999995</v>
      </c>
      <c r="F8" s="2">
        <v>145.07428479999999</v>
      </c>
      <c r="G8" s="2">
        <v>52.954122399999996</v>
      </c>
      <c r="H8" s="2">
        <v>7.8765206789999995</v>
      </c>
      <c r="I8" s="2">
        <v>145.07428479999999</v>
      </c>
      <c r="J8" s="2">
        <v>52.954122399999996</v>
      </c>
    </row>
    <row r="9" spans="1:10" x14ac:dyDescent="0.25">
      <c r="A9" s="115" t="s">
        <v>19</v>
      </c>
      <c r="B9" s="2">
        <v>947.00850580700023</v>
      </c>
      <c r="C9" s="2">
        <v>8132.4585765099964</v>
      </c>
      <c r="D9" s="2">
        <v>133.48725580830006</v>
      </c>
      <c r="E9" s="2">
        <v>1179.3037131835581</v>
      </c>
      <c r="F9" s="2">
        <v>10127.299697270881</v>
      </c>
      <c r="G9" s="2">
        <v>166.23091662281917</v>
      </c>
      <c r="H9" s="2">
        <v>1412.3156664845694</v>
      </c>
      <c r="I9" s="2">
        <v>12128.295716300179</v>
      </c>
      <c r="J9" s="2">
        <v>199.07557070334951</v>
      </c>
    </row>
    <row r="10" spans="1:10" x14ac:dyDescent="0.25">
      <c r="A10" s="115" t="s">
        <v>39</v>
      </c>
      <c r="B10" s="2">
        <v>1.723642857</v>
      </c>
      <c r="C10" s="2">
        <v>10.841686029999998</v>
      </c>
      <c r="D10" s="2">
        <v>5.1130462860000003</v>
      </c>
      <c r="E10" s="2">
        <v>1.4751339346607222</v>
      </c>
      <c r="F10" s="2">
        <v>9.2654647282013372</v>
      </c>
      <c r="G10" s="2">
        <v>4.3689583707404367</v>
      </c>
      <c r="H10" s="2">
        <v>1.521507301771998</v>
      </c>
      <c r="I10" s="2">
        <v>9.5592558123563602</v>
      </c>
      <c r="J10" s="2">
        <v>4.507629745776879</v>
      </c>
    </row>
    <row r="11" spans="1:10" x14ac:dyDescent="0.25">
      <c r="A11" s="115" t="s">
        <v>40</v>
      </c>
      <c r="B11" s="2">
        <v>6.2978587499999996</v>
      </c>
      <c r="C11" s="2">
        <v>26.1761716</v>
      </c>
      <c r="D11" s="2">
        <v>2.4282327300000004</v>
      </c>
      <c r="E11" s="2">
        <v>5.4285329609896316</v>
      </c>
      <c r="F11" s="2">
        <v>22.516799102096645</v>
      </c>
      <c r="G11" s="2">
        <v>2.0868703790396239</v>
      </c>
      <c r="H11" s="2">
        <v>5.5919148031269579</v>
      </c>
      <c r="I11" s="2">
        <v>23.203315788555098</v>
      </c>
      <c r="J11" s="2">
        <v>2.1508616922760968</v>
      </c>
    </row>
    <row r="12" spans="1:10" x14ac:dyDescent="0.25">
      <c r="A12" s="115" t="s">
        <v>41</v>
      </c>
      <c r="B12" s="2">
        <v>5.4661180000000011E-2</v>
      </c>
      <c r="C12" s="2">
        <v>0.5757641899999999</v>
      </c>
      <c r="D12" s="2">
        <v>0.28565901999999999</v>
      </c>
      <c r="E12" s="2">
        <v>5.7804429218468796E-2</v>
      </c>
      <c r="F12" s="2">
        <v>0.60887305993996932</v>
      </c>
      <c r="G12" s="2">
        <v>0.30208561435645581</v>
      </c>
      <c r="H12" s="2">
        <v>6.5016393962723004E-2</v>
      </c>
      <c r="I12" s="2">
        <v>0.68483904762785386</v>
      </c>
      <c r="J12" s="2">
        <v>0.33977529033125625</v>
      </c>
    </row>
    <row r="13" spans="1:10" x14ac:dyDescent="0.25">
      <c r="A13" s="115" t="s">
        <v>42</v>
      </c>
      <c r="B13" s="2">
        <v>94.296489911999984</v>
      </c>
      <c r="C13" s="2">
        <v>459.77851953699997</v>
      </c>
      <c r="D13" s="2">
        <v>9.920910150100001</v>
      </c>
      <c r="E13" s="2">
        <v>100.79275697930491</v>
      </c>
      <c r="F13" s="2">
        <v>491.45612826184345</v>
      </c>
      <c r="G13" s="2">
        <v>10.595741587672039</v>
      </c>
      <c r="H13" s="2">
        <v>114.44885257097282</v>
      </c>
      <c r="I13" s="2">
        <v>558.04460988842538</v>
      </c>
      <c r="J13" s="2">
        <v>12.022728179570175</v>
      </c>
    </row>
    <row r="14" spans="1:10" x14ac:dyDescent="0.25">
      <c r="A14" s="115" t="s">
        <v>22</v>
      </c>
      <c r="B14" s="2">
        <v>54.897392258899998</v>
      </c>
      <c r="C14" s="2">
        <v>365.81037809099996</v>
      </c>
      <c r="D14" s="2">
        <v>61.810268767800011</v>
      </c>
      <c r="E14" s="2">
        <v>68.363365518147106</v>
      </c>
      <c r="F14" s="2">
        <v>455.54128370671208</v>
      </c>
      <c r="G14" s="2">
        <v>76.971925588052997</v>
      </c>
      <c r="H14" s="2">
        <v>81.870892856841522</v>
      </c>
      <c r="I14" s="2">
        <v>545.54908653339351</v>
      </c>
      <c r="J14" s="2">
        <v>92.180369165399142</v>
      </c>
    </row>
    <row r="15" spans="1:10" x14ac:dyDescent="0.25">
      <c r="A15" s="115" t="s">
        <v>271</v>
      </c>
      <c r="B15" s="2">
        <v>1142.0656581915418</v>
      </c>
      <c r="C15" s="2">
        <v>10189.249245573303</v>
      </c>
      <c r="D15" s="2">
        <v>293.11561516692296</v>
      </c>
      <c r="E15" s="2">
        <v>1400.5452867674985</v>
      </c>
      <c r="F15" s="2">
        <v>12557.49493160161</v>
      </c>
      <c r="G15" s="2">
        <v>347.27814843812479</v>
      </c>
      <c r="H15" s="2">
        <v>1668.2973430766622</v>
      </c>
      <c r="I15" s="2">
        <v>14974.135723448444</v>
      </c>
      <c r="J15" s="2">
        <v>403.67051822150279</v>
      </c>
    </row>
    <row r="16" spans="1:10" x14ac:dyDescent="0.25">
      <c r="A16" s="115" t="s">
        <v>247</v>
      </c>
      <c r="B16" s="2">
        <v>2284.1313163830841</v>
      </c>
      <c r="C16" s="2">
        <v>20378.498491146602</v>
      </c>
      <c r="D16" s="2">
        <v>586.23123033384604</v>
      </c>
      <c r="E16" s="2">
        <v>2801.0905735349979</v>
      </c>
      <c r="F16" s="2">
        <v>25114.989863203227</v>
      </c>
      <c r="G16" s="2">
        <v>694.55629687624958</v>
      </c>
      <c r="H16" s="2">
        <v>3336.5946861533253</v>
      </c>
      <c r="I16" s="2">
        <v>29948.271446896892</v>
      </c>
      <c r="J16" s="2">
        <v>807.34103644300558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3"/>
  <sheetViews>
    <sheetView topLeftCell="A2" zoomScaleNormal="100" workbookViewId="0">
      <selection activeCell="A2" sqref="A2"/>
    </sheetView>
  </sheetViews>
  <sheetFormatPr defaultRowHeight="15" x14ac:dyDescent="0.25"/>
  <cols>
    <col min="1" max="1" width="6" bestFit="1" customWidth="1"/>
    <col min="2" max="2" width="9.5703125" bestFit="1" customWidth="1"/>
    <col min="3" max="3" width="11" bestFit="1" customWidth="1"/>
    <col min="4" max="5" width="8.5703125" bestFit="1" customWidth="1"/>
    <col min="6" max="7" width="9.42578125" bestFit="1" customWidth="1"/>
    <col min="8" max="9" width="7.5703125" bestFit="1" customWidth="1"/>
    <col min="10" max="10" width="17.28515625" bestFit="1" customWidth="1"/>
    <col min="11" max="11" width="14.140625" bestFit="1" customWidth="1"/>
    <col min="12" max="13" width="8.5703125" bestFit="1" customWidth="1"/>
    <col min="14" max="14" width="10" bestFit="1" customWidth="1"/>
    <col min="15" max="16" width="14.5703125" bestFit="1" customWidth="1"/>
    <col min="17" max="17" width="9.42578125" bestFit="1" customWidth="1"/>
    <col min="18" max="18" width="9.85546875" bestFit="1" customWidth="1"/>
    <col min="19" max="20" width="8.5703125" bestFit="1" customWidth="1"/>
    <col min="21" max="21" width="10" bestFit="1" customWidth="1"/>
    <col min="22" max="23" width="14.5703125" bestFit="1" customWidth="1"/>
    <col min="24" max="24" width="9.42578125" bestFit="1" customWidth="1"/>
    <col min="25" max="25" width="9.85546875" bestFit="1" customWidth="1"/>
    <col min="26" max="26" width="20.7109375" bestFit="1" customWidth="1"/>
    <col min="27" max="27" width="9.28515625" bestFit="1" customWidth="1"/>
    <col min="28" max="28" width="9.5703125" bestFit="1" customWidth="1"/>
    <col min="29" max="30" width="9.28515625" bestFit="1" customWidth="1"/>
    <col min="31" max="31" width="9.5703125" bestFit="1" customWidth="1"/>
    <col min="32" max="33" width="9.28515625" bestFit="1" customWidth="1"/>
    <col min="34" max="34" width="9.5703125" bestFit="1" customWidth="1"/>
    <col min="35" max="35" width="9.28515625" bestFit="1" customWidth="1"/>
  </cols>
  <sheetData>
    <row r="1" spans="1:35" x14ac:dyDescent="0.25">
      <c r="L1">
        <v>2017</v>
      </c>
      <c r="S1">
        <v>2024</v>
      </c>
      <c r="AA1">
        <v>2008</v>
      </c>
      <c r="AD1">
        <v>2017</v>
      </c>
      <c r="AG1">
        <v>2024</v>
      </c>
    </row>
    <row r="2" spans="1:35" x14ac:dyDescent="0.25">
      <c r="A2" s="1" t="s">
        <v>98</v>
      </c>
      <c r="B2" s="1" t="s">
        <v>99</v>
      </c>
      <c r="C2" s="1" t="s">
        <v>36</v>
      </c>
      <c r="D2" s="1" t="s">
        <v>46</v>
      </c>
      <c r="E2" s="1" t="s">
        <v>47</v>
      </c>
      <c r="F2" s="1" t="s">
        <v>48</v>
      </c>
      <c r="G2" s="1" t="s">
        <v>49</v>
      </c>
      <c r="H2" s="1" t="s">
        <v>50</v>
      </c>
      <c r="I2" s="1" t="s">
        <v>51</v>
      </c>
      <c r="J2" s="54" t="s">
        <v>186</v>
      </c>
      <c r="K2" s="54" t="s">
        <v>187</v>
      </c>
      <c r="L2" s="55" t="s">
        <v>188</v>
      </c>
      <c r="M2" s="3" t="s">
        <v>196</v>
      </c>
      <c r="N2" s="3" t="s">
        <v>192</v>
      </c>
      <c r="O2" s="3" t="s">
        <v>197</v>
      </c>
      <c r="P2" s="3" t="s">
        <v>198</v>
      </c>
      <c r="Q2" s="3" t="s">
        <v>193</v>
      </c>
      <c r="R2" s="3" t="s">
        <v>199</v>
      </c>
      <c r="S2" s="55" t="s">
        <v>208</v>
      </c>
      <c r="T2" s="3" t="s">
        <v>209</v>
      </c>
      <c r="U2" s="3" t="s">
        <v>210</v>
      </c>
      <c r="V2" s="3" t="s">
        <v>211</v>
      </c>
      <c r="W2" s="3" t="s">
        <v>212</v>
      </c>
      <c r="X2" s="3" t="s">
        <v>213</v>
      </c>
      <c r="Y2" s="3" t="s">
        <v>214</v>
      </c>
      <c r="Z2" s="110" t="s">
        <v>262</v>
      </c>
      <c r="AA2" s="114" t="s">
        <v>265</v>
      </c>
      <c r="AB2" s="114" t="s">
        <v>266</v>
      </c>
      <c r="AC2" s="114" t="s">
        <v>267</v>
      </c>
      <c r="AD2" s="114" t="s">
        <v>193</v>
      </c>
      <c r="AE2" s="114" t="s">
        <v>192</v>
      </c>
      <c r="AF2" s="114" t="s">
        <v>268</v>
      </c>
      <c r="AG2" s="114" t="s">
        <v>213</v>
      </c>
      <c r="AH2" s="114" t="s">
        <v>210</v>
      </c>
      <c r="AI2" s="114" t="s">
        <v>269</v>
      </c>
    </row>
    <row r="3" spans="1:35" x14ac:dyDescent="0.25">
      <c r="A3" s="1" t="s">
        <v>52</v>
      </c>
      <c r="B3" s="1" t="s">
        <v>54</v>
      </c>
      <c r="C3" s="1" t="s">
        <v>18</v>
      </c>
      <c r="D3" s="8">
        <v>35.162500000000001</v>
      </c>
      <c r="E3" s="8">
        <v>0.19750000000000001</v>
      </c>
      <c r="F3" s="8">
        <v>0.754162</v>
      </c>
      <c r="G3" s="8">
        <v>9.8041100000000006E-2</v>
      </c>
      <c r="H3" s="8">
        <v>1.8749999999999999E-2</v>
      </c>
      <c r="I3" s="8">
        <v>1.703846</v>
      </c>
      <c r="J3" t="str">
        <f>A3&amp;"_"&amp;C3</f>
        <v>13013_2275001000</v>
      </c>
      <c r="K3" t="str">
        <f>13&amp;"_"&amp;C3</f>
        <v>13_2275001000</v>
      </c>
      <c r="L3" s="58">
        <f>IF(ISNA(VLOOKUP($J3,'SEMAP Nonroad Growth Factors'!$A$3:$V$121,'SEMAP Nonroad Growth Factors'!U$1,FALSE)),VLOOKUP($K3,'SEMAP Nonroad Growth Factors'!$A$3:$V$121,'SEMAP Nonroad Growth Factors'!U$1,FALSE),VLOOKUP($J3,'SEMAP Nonroad Growth Factors'!$A$3:$V$121,'SEMAP Nonroad Growth Factors'!U$1,FALSE))</f>
        <v>1</v>
      </c>
      <c r="M3" s="58">
        <f>D3*$L3</f>
        <v>35.162500000000001</v>
      </c>
      <c r="N3" s="58">
        <f t="shared" ref="N3:R18" si="0">E3*$L3</f>
        <v>0.19750000000000001</v>
      </c>
      <c r="O3" s="58">
        <f t="shared" si="0"/>
        <v>0.754162</v>
      </c>
      <c r="P3" s="58">
        <f t="shared" si="0"/>
        <v>9.8041100000000006E-2</v>
      </c>
      <c r="Q3" s="58">
        <f t="shared" si="0"/>
        <v>1.8749999999999999E-2</v>
      </c>
      <c r="R3" s="58">
        <f t="shared" si="0"/>
        <v>1.703846</v>
      </c>
      <c r="S3" s="58">
        <f>IF(ISNA(VLOOKUP($J3,'SEMAP Nonroad Growth Factors'!$A$3:$V$121,'SEMAP Nonroad Growth Factors'!V$1,FALSE)),VLOOKUP($K3,'SEMAP Nonroad Growth Factors'!$A$3:$V$121,'SEMAP Nonroad Growth Factors'!V$1,FALSE),VLOOKUP($J3,'SEMAP Nonroad Growth Factors'!$A$3:$V$121,'SEMAP Nonroad Growth Factors'!V$1,FALSE))</f>
        <v>1</v>
      </c>
      <c r="T3" s="58">
        <f>D3*$S3</f>
        <v>35.162500000000001</v>
      </c>
      <c r="U3" s="58">
        <f t="shared" ref="U3:Y18" si="1">E3*$S3</f>
        <v>0.19750000000000001</v>
      </c>
      <c r="V3" s="58">
        <f t="shared" si="1"/>
        <v>0.754162</v>
      </c>
      <c r="W3" s="58">
        <f t="shared" si="1"/>
        <v>9.8041100000000006E-2</v>
      </c>
      <c r="X3" s="58">
        <f t="shared" si="1"/>
        <v>1.8749999999999999E-2</v>
      </c>
      <c r="Y3" s="58">
        <f t="shared" si="1"/>
        <v>1.703846</v>
      </c>
      <c r="Z3" s="112">
        <f>VLOOKUP(A3,cnty!$A$2:$C$23,3,FALSE)</f>
        <v>1</v>
      </c>
      <c r="AA3" s="95">
        <f>H3*Z3</f>
        <v>1.8749999999999999E-2</v>
      </c>
      <c r="AB3" s="95">
        <f>E3*Z3</f>
        <v>0.19750000000000001</v>
      </c>
      <c r="AC3" s="95">
        <f>G3*Z3</f>
        <v>9.8041100000000006E-2</v>
      </c>
      <c r="AD3" s="95">
        <f>Q3*Z3</f>
        <v>1.8749999999999999E-2</v>
      </c>
      <c r="AE3" s="95">
        <f>N3*Z3</f>
        <v>0.19750000000000001</v>
      </c>
      <c r="AF3" s="95">
        <f>P3*Z3</f>
        <v>9.8041100000000006E-2</v>
      </c>
      <c r="AG3" s="95">
        <f>X3*Z3</f>
        <v>1.8749999999999999E-2</v>
      </c>
      <c r="AH3" s="95">
        <f>U3*Z3</f>
        <v>0.19750000000000001</v>
      </c>
      <c r="AI3" s="95">
        <f>W3*Z3</f>
        <v>9.8041100000000006E-2</v>
      </c>
    </row>
    <row r="4" spans="1:35" x14ac:dyDescent="0.25">
      <c r="A4" s="1" t="s">
        <v>52</v>
      </c>
      <c r="B4" s="1" t="s">
        <v>54</v>
      </c>
      <c r="C4" s="1" t="s">
        <v>39</v>
      </c>
      <c r="D4" s="8">
        <v>45.926962000000003</v>
      </c>
      <c r="E4" s="8">
        <v>0.24848128</v>
      </c>
      <c r="F4" s="8">
        <v>0.90485313000000001</v>
      </c>
      <c r="G4" s="8">
        <v>0.117631137</v>
      </c>
      <c r="H4" s="8">
        <v>3.8227905E-2</v>
      </c>
      <c r="I4" s="8">
        <v>0.57522963999999999</v>
      </c>
      <c r="J4" t="str">
        <f t="shared" ref="J4:J67" si="2">A4&amp;"_"&amp;C4</f>
        <v>13013_2275050011</v>
      </c>
      <c r="K4" t="str">
        <f t="shared" ref="K4:K67" si="3">13&amp;"_"&amp;C4</f>
        <v>13_2275050011</v>
      </c>
      <c r="L4" s="58">
        <f>IF(ISNA(VLOOKUP($J4,'SEMAP Nonroad Growth Factors'!$A$3:$V$121,'SEMAP Nonroad Growth Factors'!U$1,FALSE)),VLOOKUP($K4,'SEMAP Nonroad Growth Factors'!$A$3:$V$121,'SEMAP Nonroad Growth Factors'!U$1,FALSE),VLOOKUP($J4,'SEMAP Nonroad Growth Factors'!$A$3:$V$121,'SEMAP Nonroad Growth Factors'!U$1,FALSE))</f>
        <v>0.89202370086279448</v>
      </c>
      <c r="M4" s="58">
        <f t="shared" ref="M4:R58" si="4">D4*$L4</f>
        <v>40.967938612624934</v>
      </c>
      <c r="N4" s="58">
        <f t="shared" si="0"/>
        <v>0.22165119098072428</v>
      </c>
      <c r="O4" s="58">
        <f t="shared" si="0"/>
        <v>0.80715043775988327</v>
      </c>
      <c r="P4" s="58">
        <f t="shared" si="0"/>
        <v>0.1049297621634384</v>
      </c>
      <c r="Q4" s="58">
        <f t="shared" si="0"/>
        <v>3.4100197294331322E-2</v>
      </c>
      <c r="R4" s="58">
        <f t="shared" si="0"/>
        <v>0.51311847231877294</v>
      </c>
      <c r="S4" s="58">
        <f>IF(ISNA(VLOOKUP($J4,'SEMAP Nonroad Growth Factors'!$A$3:$V$121,'SEMAP Nonroad Growth Factors'!V$1,FALSE)),VLOOKUP($K4,'SEMAP Nonroad Growth Factors'!$A$3:$V$121,'SEMAP Nonroad Growth Factors'!V$1,FALSE),VLOOKUP($J4,'SEMAP Nonroad Growth Factors'!$A$3:$V$121,'SEMAP Nonroad Growth Factors'!V$1,FALSE))</f>
        <v>0.91311745820169576</v>
      </c>
      <c r="T4" s="58">
        <f t="shared" ref="T4:Y58" si="5">D4*$S4</f>
        <v>41.936710804365873</v>
      </c>
      <c r="U4" s="58">
        <f t="shared" si="1"/>
        <v>0.22689259480430385</v>
      </c>
      <c r="V4" s="58">
        <f t="shared" si="1"/>
        <v>0.82623719011144858</v>
      </c>
      <c r="W4" s="58">
        <f t="shared" si="1"/>
        <v>0.10741104482281545</v>
      </c>
      <c r="X4" s="58">
        <f t="shared" si="1"/>
        <v>3.4906567445975895E-2</v>
      </c>
      <c r="Y4" s="58">
        <f t="shared" si="1"/>
        <v>0.52525222675907646</v>
      </c>
      <c r="Z4" s="112">
        <f>VLOOKUP(A4,cnty!$A$2:$C$23,3,FALSE)</f>
        <v>1</v>
      </c>
      <c r="AA4" s="95">
        <f t="shared" ref="AA4:AA67" si="6">H4*Z4</f>
        <v>3.8227905E-2</v>
      </c>
      <c r="AB4" s="95">
        <f t="shared" ref="AB4:AB67" si="7">E4*Z4</f>
        <v>0.24848128</v>
      </c>
      <c r="AC4" s="95">
        <f t="shared" ref="AC4:AC67" si="8">G4*Z4</f>
        <v>0.117631137</v>
      </c>
      <c r="AD4" s="95">
        <f t="shared" ref="AD4:AD67" si="9">Q4*Z4</f>
        <v>3.4100197294331322E-2</v>
      </c>
      <c r="AE4" s="95">
        <f t="shared" ref="AE4:AE67" si="10">N4*Z4</f>
        <v>0.22165119098072428</v>
      </c>
      <c r="AF4" s="95">
        <f t="shared" ref="AF4:AF67" si="11">P4*Z4</f>
        <v>0.1049297621634384</v>
      </c>
      <c r="AG4" s="95">
        <f t="shared" ref="AG4:AG67" si="12">X4*Z4</f>
        <v>3.4906567445975895E-2</v>
      </c>
      <c r="AH4" s="95">
        <f t="shared" ref="AH4:AH67" si="13">U4*Z4</f>
        <v>0.22689259480430385</v>
      </c>
      <c r="AI4" s="95">
        <f t="shared" ref="AI4:AI67" si="14">W4*Z4</f>
        <v>0.10741104482281545</v>
      </c>
    </row>
    <row r="5" spans="1:35" x14ac:dyDescent="0.25">
      <c r="A5" s="1" t="s">
        <v>52</v>
      </c>
      <c r="B5" s="1" t="s">
        <v>54</v>
      </c>
      <c r="C5" s="1" t="s">
        <v>40</v>
      </c>
      <c r="D5" s="8">
        <v>15.838438999999999</v>
      </c>
      <c r="E5" s="8">
        <v>0.53540959999999993</v>
      </c>
      <c r="F5" s="8">
        <v>0.39145419999999997</v>
      </c>
      <c r="G5" s="8">
        <v>5.088902E-2</v>
      </c>
      <c r="H5" s="8">
        <v>0.12168161</v>
      </c>
      <c r="I5" s="8">
        <v>0.90322379999999991</v>
      </c>
      <c r="J5" t="str">
        <f t="shared" si="2"/>
        <v>13013_2275050012</v>
      </c>
      <c r="K5" t="str">
        <f t="shared" si="3"/>
        <v>13_2275050012</v>
      </c>
      <c r="L5" s="58">
        <f>IF(ISNA(VLOOKUP($J5,'SEMAP Nonroad Growth Factors'!$A$3:$V$121,'SEMAP Nonroad Growth Factors'!U$1,FALSE)),VLOOKUP($K5,'SEMAP Nonroad Growth Factors'!$A$3:$V$121,'SEMAP Nonroad Growth Factors'!U$1,FALSE),VLOOKUP($J5,'SEMAP Nonroad Growth Factors'!$A$3:$V$121,'SEMAP Nonroad Growth Factors'!U$1,FALSE))</f>
        <v>0.89202370086279448</v>
      </c>
      <c r="M5" s="58">
        <f t="shared" si="4"/>
        <v>14.128262972669617</v>
      </c>
      <c r="N5" s="58">
        <f t="shared" si="0"/>
        <v>0.47759805286946838</v>
      </c>
      <c r="O5" s="58">
        <f t="shared" si="0"/>
        <v>0.34918642420228452</v>
      </c>
      <c r="P5" s="58">
        <f t="shared" si="0"/>
        <v>4.5394211953680763E-2</v>
      </c>
      <c r="Q5" s="58">
        <f t="shared" si="0"/>
        <v>0.10854288007914321</v>
      </c>
      <c r="R5" s="58">
        <f t="shared" si="0"/>
        <v>0.80569703678335647</v>
      </c>
      <c r="S5" s="58">
        <f>IF(ISNA(VLOOKUP($J5,'SEMAP Nonroad Growth Factors'!$A$3:$V$121,'SEMAP Nonroad Growth Factors'!V$1,FALSE)),VLOOKUP($K5,'SEMAP Nonroad Growth Factors'!$A$3:$V$121,'SEMAP Nonroad Growth Factors'!V$1,FALSE),VLOOKUP($J5,'SEMAP Nonroad Growth Factors'!$A$3:$V$121,'SEMAP Nonroad Growth Factors'!V$1,FALSE))</f>
        <v>0.91311745820169576</v>
      </c>
      <c r="T5" s="58">
        <f t="shared" si="5"/>
        <v>14.462355161562607</v>
      </c>
      <c r="U5" s="58">
        <f t="shared" si="1"/>
        <v>0.48889185304878657</v>
      </c>
      <c r="V5" s="58">
        <f t="shared" si="1"/>
        <v>0.35744366410637823</v>
      </c>
      <c r="W5" s="58">
        <f t="shared" si="1"/>
        <v>4.6467652592775258E-2</v>
      </c>
      <c r="X5" s="58">
        <f t="shared" si="1"/>
        <v>0.11110960243309004</v>
      </c>
      <c r="Y5" s="58">
        <f t="shared" si="1"/>
        <v>0.8247494204432767</v>
      </c>
      <c r="Z5" s="112">
        <f>VLOOKUP(A5,cnty!$A$2:$C$23,3,FALSE)</f>
        <v>1</v>
      </c>
      <c r="AA5" s="95">
        <f t="shared" si="6"/>
        <v>0.12168161</v>
      </c>
      <c r="AB5" s="95">
        <f t="shared" si="7"/>
        <v>0.53540959999999993</v>
      </c>
      <c r="AC5" s="95">
        <f t="shared" si="8"/>
        <v>5.088902E-2</v>
      </c>
      <c r="AD5" s="95">
        <f t="shared" si="9"/>
        <v>0.10854288007914321</v>
      </c>
      <c r="AE5" s="95">
        <f t="shared" si="10"/>
        <v>0.47759805286946838</v>
      </c>
      <c r="AF5" s="95">
        <f t="shared" si="11"/>
        <v>4.5394211953680763E-2</v>
      </c>
      <c r="AG5" s="95">
        <f t="shared" si="12"/>
        <v>0.11110960243309004</v>
      </c>
      <c r="AH5" s="95">
        <f t="shared" si="13"/>
        <v>0.48889185304878657</v>
      </c>
      <c r="AI5" s="95">
        <f t="shared" si="14"/>
        <v>4.6467652592775258E-2</v>
      </c>
    </row>
    <row r="6" spans="1:35" x14ac:dyDescent="0.25">
      <c r="A6" s="1" t="s">
        <v>55</v>
      </c>
      <c r="B6" s="1" t="s">
        <v>56</v>
      </c>
      <c r="C6" s="1" t="s">
        <v>39</v>
      </c>
      <c r="D6" s="8">
        <v>123.66489299999999</v>
      </c>
      <c r="E6" s="8">
        <v>0.6690727099999999</v>
      </c>
      <c r="F6" s="8">
        <v>2.43644785</v>
      </c>
      <c r="G6" s="8">
        <v>0.31673862999999997</v>
      </c>
      <c r="H6" s="8">
        <v>0.102934263</v>
      </c>
      <c r="I6" s="8">
        <v>1.5488930519999999</v>
      </c>
      <c r="J6" t="str">
        <f t="shared" si="2"/>
        <v>13015_2275050011</v>
      </c>
      <c r="K6" t="str">
        <f t="shared" si="3"/>
        <v>13_2275050011</v>
      </c>
      <c r="L6" s="58">
        <f>IF(ISNA(VLOOKUP($J6,'SEMAP Nonroad Growth Factors'!$A$3:$V$121,'SEMAP Nonroad Growth Factors'!U$1,FALSE)),VLOOKUP($K6,'SEMAP Nonroad Growth Factors'!$A$3:$V$121,'SEMAP Nonroad Growth Factors'!U$1,FALSE),VLOOKUP($J6,'SEMAP Nonroad Growth Factors'!$A$3:$V$121,'SEMAP Nonroad Growth Factors'!U$1,FALSE))</f>
        <v>0.89202370086279448</v>
      </c>
      <c r="M6" s="58">
        <f t="shared" si="4"/>
        <v>110.31201552066148</v>
      </c>
      <c r="N6" s="58">
        <f t="shared" si="0"/>
        <v>0.59682871492049916</v>
      </c>
      <c r="O6" s="58">
        <f t="shared" si="0"/>
        <v>2.1733692281161989</v>
      </c>
      <c r="P6" s="58">
        <f t="shared" si="0"/>
        <v>0.28253836493881129</v>
      </c>
      <c r="Q6" s="58">
        <f t="shared" si="0"/>
        <v>9.1819802226844216E-2</v>
      </c>
      <c r="R6" s="58">
        <f t="shared" si="0"/>
        <v>1.3816493124857088</v>
      </c>
      <c r="S6" s="58">
        <f>IF(ISNA(VLOOKUP($J6,'SEMAP Nonroad Growth Factors'!$A$3:$V$121,'SEMAP Nonroad Growth Factors'!V$1,FALSE)),VLOOKUP($K6,'SEMAP Nonroad Growth Factors'!$A$3:$V$121,'SEMAP Nonroad Growth Factors'!V$1,FALSE),VLOOKUP($J6,'SEMAP Nonroad Growth Factors'!$A$3:$V$121,'SEMAP Nonroad Growth Factors'!V$1,FALSE))</f>
        <v>0.91311745820169576</v>
      </c>
      <c r="T6" s="58">
        <f t="shared" si="5"/>
        <v>112.92057276494467</v>
      </c>
      <c r="U6" s="58">
        <f t="shared" si="1"/>
        <v>0.61094197230732017</v>
      </c>
      <c r="V6" s="58">
        <f t="shared" si="1"/>
        <v>2.2247630678329866</v>
      </c>
      <c r="W6" s="58">
        <f t="shared" si="1"/>
        <v>0.28921957273988735</v>
      </c>
      <c r="X6" s="58">
        <f t="shared" si="1"/>
        <v>9.3991072592424854E-2</v>
      </c>
      <c r="Y6" s="58">
        <f t="shared" si="1"/>
        <v>1.4143212866685069</v>
      </c>
      <c r="Z6" s="112">
        <f>VLOOKUP(A6,cnty!$A$2:$C$23,3,FALSE)</f>
        <v>1</v>
      </c>
      <c r="AA6" s="95">
        <f t="shared" si="6"/>
        <v>0.102934263</v>
      </c>
      <c r="AB6" s="95">
        <f t="shared" si="7"/>
        <v>0.6690727099999999</v>
      </c>
      <c r="AC6" s="95">
        <f t="shared" si="8"/>
        <v>0.31673862999999997</v>
      </c>
      <c r="AD6" s="95">
        <f t="shared" si="9"/>
        <v>9.1819802226844216E-2</v>
      </c>
      <c r="AE6" s="95">
        <f t="shared" si="10"/>
        <v>0.59682871492049916</v>
      </c>
      <c r="AF6" s="95">
        <f t="shared" si="11"/>
        <v>0.28253836493881129</v>
      </c>
      <c r="AG6" s="95">
        <f t="shared" si="12"/>
        <v>9.3991072592424854E-2</v>
      </c>
      <c r="AH6" s="95">
        <f t="shared" si="13"/>
        <v>0.61094197230732017</v>
      </c>
      <c r="AI6" s="95">
        <f t="shared" si="14"/>
        <v>0.28921957273988735</v>
      </c>
    </row>
    <row r="7" spans="1:35" x14ac:dyDescent="0.25">
      <c r="A7" s="1" t="s">
        <v>55</v>
      </c>
      <c r="B7" s="1" t="s">
        <v>56</v>
      </c>
      <c r="C7" s="1" t="s">
        <v>42</v>
      </c>
      <c r="D7" s="8">
        <v>3.4711599999999998</v>
      </c>
      <c r="E7" s="8">
        <v>0.74531499999999995</v>
      </c>
      <c r="F7" s="8">
        <v>0.57995099999999999</v>
      </c>
      <c r="G7" s="8">
        <v>7.5393600000000005E-2</v>
      </c>
      <c r="H7" s="8">
        <v>0.15619</v>
      </c>
      <c r="I7" s="8">
        <v>0.96707799999999999</v>
      </c>
      <c r="J7" t="str">
        <f t="shared" si="2"/>
        <v>13015_2275060012</v>
      </c>
      <c r="K7" t="str">
        <f t="shared" si="3"/>
        <v>13_2275060012</v>
      </c>
      <c r="L7" s="58">
        <f>IF(ISNA(VLOOKUP($J7,'SEMAP Nonroad Growth Factors'!$A$3:$V$121,'SEMAP Nonroad Growth Factors'!U$1,FALSE)),VLOOKUP($K7,'SEMAP Nonroad Growth Factors'!$A$3:$V$121,'SEMAP Nonroad Growth Factors'!U$1,FALSE),VLOOKUP($J7,'SEMAP Nonroad Growth Factors'!$A$3:$V$121,'SEMAP Nonroad Growth Factors'!U$1,FALSE))</f>
        <v>1.069136758715016</v>
      </c>
      <c r="M7" s="58">
        <f t="shared" si="4"/>
        <v>3.7111447513812146</v>
      </c>
      <c r="N7" s="58">
        <f t="shared" si="0"/>
        <v>0.79684366332168211</v>
      </c>
      <c r="O7" s="58">
        <f t="shared" si="0"/>
        <v>0.62004693235353225</v>
      </c>
      <c r="P7" s="58">
        <f t="shared" si="0"/>
        <v>8.0606069131856431E-2</v>
      </c>
      <c r="Q7" s="58">
        <f t="shared" si="0"/>
        <v>0.16698847034369835</v>
      </c>
      <c r="R7" s="58">
        <f t="shared" si="0"/>
        <v>1.0339386383446003</v>
      </c>
      <c r="S7" s="58">
        <f>IF(ISNA(VLOOKUP($J7,'SEMAP Nonroad Growth Factors'!$A$3:$V$121,'SEMAP Nonroad Growth Factors'!V$1,FALSE)),VLOOKUP($K7,'SEMAP Nonroad Growth Factors'!$A$3:$V$121,'SEMAP Nonroad Growth Factors'!V$1,FALSE),VLOOKUP($J7,'SEMAP Nonroad Growth Factors'!$A$3:$V$121,'SEMAP Nonroad Growth Factors'!V$1,FALSE))</f>
        <v>1.2142350393764754</v>
      </c>
      <c r="T7" s="58">
        <f t="shared" si="5"/>
        <v>4.2148040992820457</v>
      </c>
      <c r="U7" s="58">
        <f t="shared" si="1"/>
        <v>0.90498758837287763</v>
      </c>
      <c r="V7" s="58">
        <f t="shared" si="1"/>
        <v>0.70419682532142625</v>
      </c>
      <c r="W7" s="58">
        <f t="shared" si="1"/>
        <v>9.1545550864734246E-2</v>
      </c>
      <c r="X7" s="58">
        <f t="shared" si="1"/>
        <v>0.18965137080021169</v>
      </c>
      <c r="Y7" s="58">
        <f t="shared" si="1"/>
        <v>1.174259993410123</v>
      </c>
      <c r="Z7" s="112">
        <f>VLOOKUP(A7,cnty!$A$2:$C$23,3,FALSE)</f>
        <v>1</v>
      </c>
      <c r="AA7" s="95">
        <f t="shared" si="6"/>
        <v>0.15619</v>
      </c>
      <c r="AB7" s="95">
        <f t="shared" si="7"/>
        <v>0.74531499999999995</v>
      </c>
      <c r="AC7" s="95">
        <f t="shared" si="8"/>
        <v>7.5393600000000005E-2</v>
      </c>
      <c r="AD7" s="95">
        <f t="shared" si="9"/>
        <v>0.16698847034369835</v>
      </c>
      <c r="AE7" s="95">
        <f t="shared" si="10"/>
        <v>0.79684366332168211</v>
      </c>
      <c r="AF7" s="95">
        <f t="shared" si="11"/>
        <v>8.0606069131856431E-2</v>
      </c>
      <c r="AG7" s="95">
        <f t="shared" si="12"/>
        <v>0.18965137080021169</v>
      </c>
      <c r="AH7" s="95">
        <f t="shared" si="13"/>
        <v>0.90498758837287763</v>
      </c>
      <c r="AI7" s="95">
        <f t="shared" si="14"/>
        <v>9.1545550864734246E-2</v>
      </c>
    </row>
    <row r="8" spans="1:35" x14ac:dyDescent="0.25">
      <c r="A8" s="1" t="s">
        <v>55</v>
      </c>
      <c r="B8" s="1" t="s">
        <v>56</v>
      </c>
      <c r="C8" s="1" t="s">
        <v>40</v>
      </c>
      <c r="D8" s="8">
        <v>41.480400000000003</v>
      </c>
      <c r="E8" s="8">
        <v>1.40222</v>
      </c>
      <c r="F8" s="8">
        <v>1.02521</v>
      </c>
      <c r="G8" s="8">
        <v>0.13327700000000001</v>
      </c>
      <c r="H8" s="8">
        <v>0.31868000000000002</v>
      </c>
      <c r="I8" s="8">
        <v>2.3655200000000001</v>
      </c>
      <c r="J8" t="str">
        <f t="shared" si="2"/>
        <v>13015_2275050012</v>
      </c>
      <c r="K8" t="str">
        <f t="shared" si="3"/>
        <v>13_2275050012</v>
      </c>
      <c r="L8" s="58">
        <f>IF(ISNA(VLOOKUP($J8,'SEMAP Nonroad Growth Factors'!$A$3:$V$121,'SEMAP Nonroad Growth Factors'!U$1,FALSE)),VLOOKUP($K8,'SEMAP Nonroad Growth Factors'!$A$3:$V$121,'SEMAP Nonroad Growth Factors'!U$1,FALSE),VLOOKUP($J8,'SEMAP Nonroad Growth Factors'!$A$3:$V$121,'SEMAP Nonroad Growth Factors'!U$1,FALSE))</f>
        <v>0.89202370086279448</v>
      </c>
      <c r="M8" s="58">
        <f t="shared" si="4"/>
        <v>37.001499921269065</v>
      </c>
      <c r="N8" s="58">
        <f t="shared" si="0"/>
        <v>1.2508134738238277</v>
      </c>
      <c r="O8" s="58">
        <f t="shared" si="0"/>
        <v>0.91451161836154549</v>
      </c>
      <c r="P8" s="58">
        <f t="shared" si="0"/>
        <v>0.11888624277989067</v>
      </c>
      <c r="Q8" s="58">
        <f t="shared" si="0"/>
        <v>0.28427011299095534</v>
      </c>
      <c r="R8" s="58">
        <f t="shared" si="0"/>
        <v>2.1100999048649576</v>
      </c>
      <c r="S8" s="58">
        <f>IF(ISNA(VLOOKUP($J8,'SEMAP Nonroad Growth Factors'!$A$3:$V$121,'SEMAP Nonroad Growth Factors'!V$1,FALSE)),VLOOKUP($K8,'SEMAP Nonroad Growth Factors'!$A$3:$V$121,'SEMAP Nonroad Growth Factors'!V$1,FALSE),VLOOKUP($J8,'SEMAP Nonroad Growth Factors'!$A$3:$V$121,'SEMAP Nonroad Growth Factors'!V$1,FALSE))</f>
        <v>0.91311745820169576</v>
      </c>
      <c r="T8" s="58">
        <f t="shared" si="5"/>
        <v>37.876477413189626</v>
      </c>
      <c r="U8" s="58">
        <f t="shared" si="1"/>
        <v>1.2803915622395818</v>
      </c>
      <c r="V8" s="58">
        <f t="shared" si="1"/>
        <v>0.93613714932296044</v>
      </c>
      <c r="W8" s="58">
        <f t="shared" si="1"/>
        <v>0.12169755547674742</v>
      </c>
      <c r="X8" s="58">
        <f t="shared" si="1"/>
        <v>0.29099227157971641</v>
      </c>
      <c r="Y8" s="58">
        <f t="shared" si="1"/>
        <v>2.1599976097252753</v>
      </c>
      <c r="Z8" s="112">
        <f>VLOOKUP(A8,cnty!$A$2:$C$23,3,FALSE)</f>
        <v>1</v>
      </c>
      <c r="AA8" s="95">
        <f t="shared" si="6"/>
        <v>0.31868000000000002</v>
      </c>
      <c r="AB8" s="95">
        <f t="shared" si="7"/>
        <v>1.40222</v>
      </c>
      <c r="AC8" s="95">
        <f t="shared" si="8"/>
        <v>0.13327700000000001</v>
      </c>
      <c r="AD8" s="95">
        <f t="shared" si="9"/>
        <v>0.28427011299095534</v>
      </c>
      <c r="AE8" s="95">
        <f t="shared" si="10"/>
        <v>1.2508134738238277</v>
      </c>
      <c r="AF8" s="95">
        <f t="shared" si="11"/>
        <v>0.11888624277989067</v>
      </c>
      <c r="AG8" s="95">
        <f t="shared" si="12"/>
        <v>0.29099227157971641</v>
      </c>
      <c r="AH8" s="95">
        <f t="shared" si="13"/>
        <v>1.2803915622395818</v>
      </c>
      <c r="AI8" s="95">
        <f t="shared" si="14"/>
        <v>0.12169755547674742</v>
      </c>
    </row>
    <row r="9" spans="1:35" x14ac:dyDescent="0.25">
      <c r="A9" s="1" t="s">
        <v>55</v>
      </c>
      <c r="B9" s="1" t="s">
        <v>56</v>
      </c>
      <c r="C9" s="1" t="s">
        <v>18</v>
      </c>
      <c r="D9" s="8">
        <v>10.5488</v>
      </c>
      <c r="E9" s="8">
        <v>5.9249999999999997E-2</v>
      </c>
      <c r="F9" s="8">
        <v>0.22624900000000001</v>
      </c>
      <c r="G9" s="8">
        <v>2.9412299999999999E-2</v>
      </c>
      <c r="H9" s="8">
        <v>5.6249999999999998E-3</v>
      </c>
      <c r="I9" s="8">
        <v>0.511154</v>
      </c>
      <c r="J9" t="str">
        <f t="shared" si="2"/>
        <v>13015_2275001000</v>
      </c>
      <c r="K9" t="str">
        <f t="shared" si="3"/>
        <v>13_2275001000</v>
      </c>
      <c r="L9" s="58">
        <f>IF(ISNA(VLOOKUP($J9,'SEMAP Nonroad Growth Factors'!$A$3:$V$121,'SEMAP Nonroad Growth Factors'!U$1,FALSE)),VLOOKUP($K9,'SEMAP Nonroad Growth Factors'!$A$3:$V$121,'SEMAP Nonroad Growth Factors'!U$1,FALSE),VLOOKUP($J9,'SEMAP Nonroad Growth Factors'!$A$3:$V$121,'SEMAP Nonroad Growth Factors'!U$1,FALSE))</f>
        <v>1</v>
      </c>
      <c r="M9" s="58">
        <f t="shared" si="4"/>
        <v>10.5488</v>
      </c>
      <c r="N9" s="58">
        <f t="shared" si="0"/>
        <v>5.9249999999999997E-2</v>
      </c>
      <c r="O9" s="58">
        <f t="shared" si="0"/>
        <v>0.22624900000000001</v>
      </c>
      <c r="P9" s="58">
        <f t="shared" si="0"/>
        <v>2.9412299999999999E-2</v>
      </c>
      <c r="Q9" s="58">
        <f t="shared" si="0"/>
        <v>5.6249999999999998E-3</v>
      </c>
      <c r="R9" s="58">
        <f t="shared" si="0"/>
        <v>0.511154</v>
      </c>
      <c r="S9" s="58">
        <f>IF(ISNA(VLOOKUP($J9,'SEMAP Nonroad Growth Factors'!$A$3:$V$121,'SEMAP Nonroad Growth Factors'!V$1,FALSE)),VLOOKUP($K9,'SEMAP Nonroad Growth Factors'!$A$3:$V$121,'SEMAP Nonroad Growth Factors'!V$1,FALSE),VLOOKUP($J9,'SEMAP Nonroad Growth Factors'!$A$3:$V$121,'SEMAP Nonroad Growth Factors'!V$1,FALSE))</f>
        <v>1</v>
      </c>
      <c r="T9" s="58">
        <f t="shared" si="5"/>
        <v>10.5488</v>
      </c>
      <c r="U9" s="58">
        <f t="shared" si="1"/>
        <v>5.9249999999999997E-2</v>
      </c>
      <c r="V9" s="58">
        <f t="shared" si="1"/>
        <v>0.22624900000000001</v>
      </c>
      <c r="W9" s="58">
        <f t="shared" si="1"/>
        <v>2.9412299999999999E-2</v>
      </c>
      <c r="X9" s="58">
        <f t="shared" si="1"/>
        <v>5.6249999999999998E-3</v>
      </c>
      <c r="Y9" s="58">
        <f t="shared" si="1"/>
        <v>0.511154</v>
      </c>
      <c r="Z9" s="112">
        <f>VLOOKUP(A9,cnty!$A$2:$C$23,3,FALSE)</f>
        <v>1</v>
      </c>
      <c r="AA9" s="95">
        <f t="shared" si="6"/>
        <v>5.6249999999999998E-3</v>
      </c>
      <c r="AB9" s="95">
        <f t="shared" si="7"/>
        <v>5.9249999999999997E-2</v>
      </c>
      <c r="AC9" s="95">
        <f t="shared" si="8"/>
        <v>2.9412299999999999E-2</v>
      </c>
      <c r="AD9" s="95">
        <f t="shared" si="9"/>
        <v>5.6249999999999998E-3</v>
      </c>
      <c r="AE9" s="95">
        <f t="shared" si="10"/>
        <v>5.9249999999999997E-2</v>
      </c>
      <c r="AF9" s="95">
        <f t="shared" si="11"/>
        <v>2.9412299999999999E-2</v>
      </c>
      <c r="AG9" s="95">
        <f t="shared" si="12"/>
        <v>5.6249999999999998E-3</v>
      </c>
      <c r="AH9" s="95">
        <f t="shared" si="13"/>
        <v>5.9249999999999997E-2</v>
      </c>
      <c r="AI9" s="95">
        <f t="shared" si="14"/>
        <v>2.9412299999999999E-2</v>
      </c>
    </row>
    <row r="10" spans="1:35" x14ac:dyDescent="0.25">
      <c r="A10" s="1" t="s">
        <v>55</v>
      </c>
      <c r="B10" s="1" t="s">
        <v>56</v>
      </c>
      <c r="C10" s="1" t="s">
        <v>41</v>
      </c>
      <c r="D10" s="8">
        <v>7.2723800000000001</v>
      </c>
      <c r="E10" s="8">
        <v>4.0847399999999999E-2</v>
      </c>
      <c r="F10" s="8">
        <v>0.155892</v>
      </c>
      <c r="G10" s="8">
        <v>2.0265999999999999E-2</v>
      </c>
      <c r="H10" s="8">
        <v>3.87792E-3</v>
      </c>
      <c r="I10" s="8">
        <v>4.3866599999999999E-2</v>
      </c>
      <c r="J10" t="str">
        <f t="shared" si="2"/>
        <v>13015_2275060011</v>
      </c>
      <c r="K10" t="str">
        <f t="shared" si="3"/>
        <v>13_2275060011</v>
      </c>
      <c r="L10" s="58">
        <f>IF(ISNA(VLOOKUP($J10,'SEMAP Nonroad Growth Factors'!$A$3:$V$121,'SEMAP Nonroad Growth Factors'!U$1,FALSE)),VLOOKUP($K10,'SEMAP Nonroad Growth Factors'!$A$3:$V$121,'SEMAP Nonroad Growth Factors'!U$1,FALSE),VLOOKUP($J10,'SEMAP Nonroad Growth Factors'!$A$3:$V$121,'SEMAP Nonroad Growth Factors'!U$1,FALSE))</f>
        <v>1.069136758715016</v>
      </c>
      <c r="M10" s="58">
        <f t="shared" si="4"/>
        <v>7.7751687813439085</v>
      </c>
      <c r="N10" s="58">
        <f t="shared" si="0"/>
        <v>4.3671456837935746E-2</v>
      </c>
      <c r="O10" s="58">
        <f t="shared" si="0"/>
        <v>0.16666986758960128</v>
      </c>
      <c r="P10" s="58">
        <f t="shared" si="0"/>
        <v>2.1667125552118513E-2</v>
      </c>
      <c r="Q10" s="58">
        <f t="shared" si="0"/>
        <v>4.1460268193561347E-3</v>
      </c>
      <c r="R10" s="58">
        <f t="shared" si="0"/>
        <v>4.6899394539848122E-2</v>
      </c>
      <c r="S10" s="58">
        <f>IF(ISNA(VLOOKUP($J10,'SEMAP Nonroad Growth Factors'!$A$3:$V$121,'SEMAP Nonroad Growth Factors'!V$1,FALSE)),VLOOKUP($K10,'SEMAP Nonroad Growth Factors'!$A$3:$V$121,'SEMAP Nonroad Growth Factors'!V$1,FALSE),VLOOKUP($J10,'SEMAP Nonroad Growth Factors'!$A$3:$V$121,'SEMAP Nonroad Growth Factors'!V$1,FALSE))</f>
        <v>1.2142350393764754</v>
      </c>
      <c r="T10" s="58">
        <f t="shared" si="5"/>
        <v>8.8303786156606918</v>
      </c>
      <c r="U10" s="58">
        <f t="shared" si="1"/>
        <v>4.9598344347426639E-2</v>
      </c>
      <c r="V10" s="58">
        <f t="shared" si="1"/>
        <v>0.18928952875847749</v>
      </c>
      <c r="W10" s="58">
        <f t="shared" si="1"/>
        <v>2.460768730800365E-2</v>
      </c>
      <c r="X10" s="58">
        <f t="shared" si="1"/>
        <v>4.7087063438988217E-3</v>
      </c>
      <c r="Y10" s="58">
        <f t="shared" si="1"/>
        <v>5.3264362778312091E-2</v>
      </c>
      <c r="Z10" s="112">
        <f>VLOOKUP(A10,cnty!$A$2:$C$23,3,FALSE)</f>
        <v>1</v>
      </c>
      <c r="AA10" s="95">
        <f t="shared" si="6"/>
        <v>3.87792E-3</v>
      </c>
      <c r="AB10" s="95">
        <f t="shared" si="7"/>
        <v>4.0847399999999999E-2</v>
      </c>
      <c r="AC10" s="95">
        <f t="shared" si="8"/>
        <v>2.0265999999999999E-2</v>
      </c>
      <c r="AD10" s="95">
        <f t="shared" si="9"/>
        <v>4.1460268193561347E-3</v>
      </c>
      <c r="AE10" s="95">
        <f t="shared" si="10"/>
        <v>4.3671456837935746E-2</v>
      </c>
      <c r="AF10" s="95">
        <f t="shared" si="11"/>
        <v>2.1667125552118513E-2</v>
      </c>
      <c r="AG10" s="95">
        <f t="shared" si="12"/>
        <v>4.7087063438988217E-3</v>
      </c>
      <c r="AH10" s="95">
        <f t="shared" si="13"/>
        <v>4.9598344347426639E-2</v>
      </c>
      <c r="AI10" s="95">
        <f t="shared" si="14"/>
        <v>2.460768730800365E-2</v>
      </c>
    </row>
    <row r="11" spans="1:35" x14ac:dyDescent="0.25">
      <c r="A11" s="1" t="s">
        <v>57</v>
      </c>
      <c r="B11" s="1" t="s">
        <v>58</v>
      </c>
      <c r="C11" s="1" t="s">
        <v>42</v>
      </c>
      <c r="D11" s="8">
        <v>0.34711599999999998</v>
      </c>
      <c r="E11" s="8">
        <v>7.4531500000000001E-2</v>
      </c>
      <c r="F11" s="8">
        <v>5.7995100000000001E-2</v>
      </c>
      <c r="G11" s="8">
        <v>7.5393600000000002E-3</v>
      </c>
      <c r="H11" s="8">
        <v>1.5618999999999999E-2</v>
      </c>
      <c r="I11" s="8">
        <v>9.6707799999999997E-2</v>
      </c>
      <c r="J11" t="str">
        <f t="shared" si="2"/>
        <v>13045_2275060012</v>
      </c>
      <c r="K11" t="str">
        <f t="shared" si="3"/>
        <v>13_2275060012</v>
      </c>
      <c r="L11" s="58">
        <f>IF(ISNA(VLOOKUP($J11,'SEMAP Nonroad Growth Factors'!$A$3:$V$121,'SEMAP Nonroad Growth Factors'!U$1,FALSE)),VLOOKUP($K11,'SEMAP Nonroad Growth Factors'!$A$3:$V$121,'SEMAP Nonroad Growth Factors'!U$1,FALSE),VLOOKUP($J11,'SEMAP Nonroad Growth Factors'!$A$3:$V$121,'SEMAP Nonroad Growth Factors'!U$1,FALSE))</f>
        <v>1.069136758715016</v>
      </c>
      <c r="M11" s="58">
        <f t="shared" si="4"/>
        <v>0.37111447513812146</v>
      </c>
      <c r="N11" s="58">
        <f t="shared" si="0"/>
        <v>7.9684366332168216E-2</v>
      </c>
      <c r="O11" s="58">
        <f t="shared" si="0"/>
        <v>6.2004693235353223E-2</v>
      </c>
      <c r="P11" s="58">
        <f t="shared" si="0"/>
        <v>8.0606069131856431E-3</v>
      </c>
      <c r="Q11" s="58">
        <f t="shared" si="0"/>
        <v>1.6698847034369833E-2</v>
      </c>
      <c r="R11" s="58">
        <f t="shared" si="0"/>
        <v>0.10339386383446002</v>
      </c>
      <c r="S11" s="58">
        <f>IF(ISNA(VLOOKUP($J11,'SEMAP Nonroad Growth Factors'!$A$3:$V$121,'SEMAP Nonroad Growth Factors'!V$1,FALSE)),VLOOKUP($K11,'SEMAP Nonroad Growth Factors'!$A$3:$V$121,'SEMAP Nonroad Growth Factors'!V$1,FALSE),VLOOKUP($J11,'SEMAP Nonroad Growth Factors'!$A$3:$V$121,'SEMAP Nonroad Growth Factors'!V$1,FALSE))</f>
        <v>1.2142350393764754</v>
      </c>
      <c r="T11" s="58">
        <f t="shared" si="5"/>
        <v>0.42148040992820462</v>
      </c>
      <c r="U11" s="58">
        <f t="shared" si="1"/>
        <v>9.0498758837287779E-2</v>
      </c>
      <c r="V11" s="58">
        <f t="shared" si="1"/>
        <v>7.0419682532142633E-2</v>
      </c>
      <c r="W11" s="58">
        <f t="shared" si="1"/>
        <v>9.1545550864734239E-3</v>
      </c>
      <c r="X11" s="58">
        <f t="shared" si="1"/>
        <v>1.8965137080021167E-2</v>
      </c>
      <c r="Y11" s="58">
        <f t="shared" si="1"/>
        <v>0.1174259993410123</v>
      </c>
      <c r="Z11" s="112">
        <f>VLOOKUP(A11,cnty!$A$2:$C$23,3,FALSE)</f>
        <v>1</v>
      </c>
      <c r="AA11" s="95">
        <f t="shared" si="6"/>
        <v>1.5618999999999999E-2</v>
      </c>
      <c r="AB11" s="95">
        <f t="shared" si="7"/>
        <v>7.4531500000000001E-2</v>
      </c>
      <c r="AC11" s="95">
        <f t="shared" si="8"/>
        <v>7.5393600000000002E-3</v>
      </c>
      <c r="AD11" s="95">
        <f t="shared" si="9"/>
        <v>1.6698847034369833E-2</v>
      </c>
      <c r="AE11" s="95">
        <f t="shared" si="10"/>
        <v>7.9684366332168216E-2</v>
      </c>
      <c r="AF11" s="95">
        <f t="shared" si="11"/>
        <v>8.0606069131856431E-3</v>
      </c>
      <c r="AG11" s="95">
        <f t="shared" si="12"/>
        <v>1.8965137080021167E-2</v>
      </c>
      <c r="AH11" s="95">
        <f t="shared" si="13"/>
        <v>9.0498758837287779E-2</v>
      </c>
      <c r="AI11" s="95">
        <f t="shared" si="14"/>
        <v>9.1545550864734239E-3</v>
      </c>
    </row>
    <row r="12" spans="1:35" x14ac:dyDescent="0.25">
      <c r="A12" s="1" t="s">
        <v>57</v>
      </c>
      <c r="B12" s="1" t="s">
        <v>58</v>
      </c>
      <c r="C12" s="1" t="s">
        <v>18</v>
      </c>
      <c r="D12" s="8">
        <v>3.5162499999999999</v>
      </c>
      <c r="E12" s="8">
        <v>1.975E-2</v>
      </c>
      <c r="F12" s="8">
        <v>7.5416200000000003E-2</v>
      </c>
      <c r="G12" s="8">
        <v>9.8041099999999996E-3</v>
      </c>
      <c r="H12" s="8">
        <v>1.8749999999999999E-3</v>
      </c>
      <c r="I12" s="8">
        <v>0.1703846</v>
      </c>
      <c r="J12" t="str">
        <f t="shared" si="2"/>
        <v>13045_2275001000</v>
      </c>
      <c r="K12" t="str">
        <f t="shared" si="3"/>
        <v>13_2275001000</v>
      </c>
      <c r="L12" s="58">
        <f>IF(ISNA(VLOOKUP($J12,'SEMAP Nonroad Growth Factors'!$A$3:$V$121,'SEMAP Nonroad Growth Factors'!U$1,FALSE)),VLOOKUP($K12,'SEMAP Nonroad Growth Factors'!$A$3:$V$121,'SEMAP Nonroad Growth Factors'!U$1,FALSE),VLOOKUP($J12,'SEMAP Nonroad Growth Factors'!$A$3:$V$121,'SEMAP Nonroad Growth Factors'!U$1,FALSE))</f>
        <v>1</v>
      </c>
      <c r="M12" s="58">
        <f t="shared" si="4"/>
        <v>3.5162499999999999</v>
      </c>
      <c r="N12" s="58">
        <f t="shared" si="0"/>
        <v>1.975E-2</v>
      </c>
      <c r="O12" s="58">
        <f t="shared" si="0"/>
        <v>7.5416200000000003E-2</v>
      </c>
      <c r="P12" s="58">
        <f t="shared" si="0"/>
        <v>9.8041099999999996E-3</v>
      </c>
      <c r="Q12" s="58">
        <f t="shared" si="0"/>
        <v>1.8749999999999999E-3</v>
      </c>
      <c r="R12" s="58">
        <f t="shared" si="0"/>
        <v>0.1703846</v>
      </c>
      <c r="S12" s="58">
        <f>IF(ISNA(VLOOKUP($J12,'SEMAP Nonroad Growth Factors'!$A$3:$V$121,'SEMAP Nonroad Growth Factors'!V$1,FALSE)),VLOOKUP($K12,'SEMAP Nonroad Growth Factors'!$A$3:$V$121,'SEMAP Nonroad Growth Factors'!V$1,FALSE),VLOOKUP($J12,'SEMAP Nonroad Growth Factors'!$A$3:$V$121,'SEMAP Nonroad Growth Factors'!V$1,FALSE))</f>
        <v>1</v>
      </c>
      <c r="T12" s="58">
        <f t="shared" si="5"/>
        <v>3.5162499999999999</v>
      </c>
      <c r="U12" s="58">
        <f t="shared" si="1"/>
        <v>1.975E-2</v>
      </c>
      <c r="V12" s="58">
        <f t="shared" si="1"/>
        <v>7.5416200000000003E-2</v>
      </c>
      <c r="W12" s="58">
        <f t="shared" si="1"/>
        <v>9.8041099999999996E-3</v>
      </c>
      <c r="X12" s="58">
        <f t="shared" si="1"/>
        <v>1.8749999999999999E-3</v>
      </c>
      <c r="Y12" s="58">
        <f t="shared" si="1"/>
        <v>0.1703846</v>
      </c>
      <c r="Z12" s="112">
        <f>VLOOKUP(A12,cnty!$A$2:$C$23,3,FALSE)</f>
        <v>1</v>
      </c>
      <c r="AA12" s="95">
        <f t="shared" si="6"/>
        <v>1.8749999999999999E-3</v>
      </c>
      <c r="AB12" s="95">
        <f t="shared" si="7"/>
        <v>1.975E-2</v>
      </c>
      <c r="AC12" s="95">
        <f t="shared" si="8"/>
        <v>9.8041099999999996E-3</v>
      </c>
      <c r="AD12" s="95">
        <f t="shared" si="9"/>
        <v>1.8749999999999999E-3</v>
      </c>
      <c r="AE12" s="95">
        <f t="shared" si="10"/>
        <v>1.975E-2</v>
      </c>
      <c r="AF12" s="95">
        <f t="shared" si="11"/>
        <v>9.8041099999999996E-3</v>
      </c>
      <c r="AG12" s="95">
        <f t="shared" si="12"/>
        <v>1.8749999999999999E-3</v>
      </c>
      <c r="AH12" s="95">
        <f t="shared" si="13"/>
        <v>1.975E-2</v>
      </c>
      <c r="AI12" s="95">
        <f t="shared" si="14"/>
        <v>9.8041099999999996E-3</v>
      </c>
    </row>
    <row r="13" spans="1:35" x14ac:dyDescent="0.25">
      <c r="A13" s="1" t="s">
        <v>57</v>
      </c>
      <c r="B13" s="1" t="s">
        <v>58</v>
      </c>
      <c r="C13" s="1" t="s">
        <v>39</v>
      </c>
      <c r="D13" s="8">
        <v>78.257116999999994</v>
      </c>
      <c r="E13" s="8">
        <v>0.42339810999999999</v>
      </c>
      <c r="F13" s="8">
        <v>1.5418186</v>
      </c>
      <c r="G13" s="8">
        <v>0.20043663299999998</v>
      </c>
      <c r="H13" s="8">
        <v>6.5138246999999996E-2</v>
      </c>
      <c r="I13" s="8">
        <v>0.98016125200000004</v>
      </c>
      <c r="J13" t="str">
        <f t="shared" si="2"/>
        <v>13045_2275050011</v>
      </c>
      <c r="K13" t="str">
        <f t="shared" si="3"/>
        <v>13_2275050011</v>
      </c>
      <c r="L13" s="58">
        <f>IF(ISNA(VLOOKUP($J13,'SEMAP Nonroad Growth Factors'!$A$3:$V$121,'SEMAP Nonroad Growth Factors'!U$1,FALSE)),VLOOKUP($K13,'SEMAP Nonroad Growth Factors'!$A$3:$V$121,'SEMAP Nonroad Growth Factors'!U$1,FALSE),VLOOKUP($J13,'SEMAP Nonroad Growth Factors'!$A$3:$V$121,'SEMAP Nonroad Growth Factors'!U$1,FALSE))</f>
        <v>0.89202370086279448</v>
      </c>
      <c r="M13" s="58">
        <f t="shared" si="4"/>
        <v>69.8072031251927</v>
      </c>
      <c r="N13" s="58">
        <f t="shared" si="0"/>
        <v>0.37768114902051253</v>
      </c>
      <c r="O13" s="58">
        <f t="shared" si="0"/>
        <v>1.3753387336310927</v>
      </c>
      <c r="P13" s="58">
        <f t="shared" si="0"/>
        <v>0.17879422715713769</v>
      </c>
      <c r="Q13" s="58">
        <f t="shared" si="0"/>
        <v>5.8104860156654815E-2</v>
      </c>
      <c r="R13" s="58">
        <f t="shared" si="0"/>
        <v>0.87432706745135014</v>
      </c>
      <c r="S13" s="58">
        <f>IF(ISNA(VLOOKUP($J13,'SEMAP Nonroad Growth Factors'!$A$3:$V$121,'SEMAP Nonroad Growth Factors'!V$1,FALSE)),VLOOKUP($K13,'SEMAP Nonroad Growth Factors'!$A$3:$V$121,'SEMAP Nonroad Growth Factors'!V$1,FALSE),VLOOKUP($J13,'SEMAP Nonroad Growth Factors'!$A$3:$V$121,'SEMAP Nonroad Growth Factors'!V$1,FALSE))</f>
        <v>0.91311745820169576</v>
      </c>
      <c r="T13" s="58">
        <f t="shared" si="5"/>
        <v>71.457939761232709</v>
      </c>
      <c r="U13" s="58">
        <f t="shared" si="1"/>
        <v>0.38661220601060198</v>
      </c>
      <c r="V13" s="58">
        <f t="shared" si="1"/>
        <v>1.4078614810400971</v>
      </c>
      <c r="W13" s="58">
        <f t="shared" si="1"/>
        <v>0.18302218885546612</v>
      </c>
      <c r="X13" s="58">
        <f t="shared" si="1"/>
        <v>5.9478870532354233E-2</v>
      </c>
      <c r="Y13" s="58">
        <f t="shared" si="1"/>
        <v>0.89500235105403181</v>
      </c>
      <c r="Z13" s="112">
        <f>VLOOKUP(A13,cnty!$A$2:$C$23,3,FALSE)</f>
        <v>1</v>
      </c>
      <c r="AA13" s="95">
        <f t="shared" si="6"/>
        <v>6.5138246999999996E-2</v>
      </c>
      <c r="AB13" s="95">
        <f t="shared" si="7"/>
        <v>0.42339810999999999</v>
      </c>
      <c r="AC13" s="95">
        <f t="shared" si="8"/>
        <v>0.20043663299999998</v>
      </c>
      <c r="AD13" s="95">
        <f t="shared" si="9"/>
        <v>5.8104860156654815E-2</v>
      </c>
      <c r="AE13" s="95">
        <f t="shared" si="10"/>
        <v>0.37768114902051253</v>
      </c>
      <c r="AF13" s="95">
        <f t="shared" si="11"/>
        <v>0.17879422715713769</v>
      </c>
      <c r="AG13" s="95">
        <f t="shared" si="12"/>
        <v>5.9478870532354233E-2</v>
      </c>
      <c r="AH13" s="95">
        <f t="shared" si="13"/>
        <v>0.38661220601060198</v>
      </c>
      <c r="AI13" s="95">
        <f t="shared" si="14"/>
        <v>0.18302218885546612</v>
      </c>
    </row>
    <row r="14" spans="1:35" x14ac:dyDescent="0.25">
      <c r="A14" s="1" t="s">
        <v>57</v>
      </c>
      <c r="B14" s="1" t="s">
        <v>58</v>
      </c>
      <c r="C14" s="1" t="s">
        <v>40</v>
      </c>
      <c r="D14" s="8">
        <v>22.817639</v>
      </c>
      <c r="E14" s="8">
        <v>0.77133859999999999</v>
      </c>
      <c r="F14" s="8">
        <v>0.56394919999999993</v>
      </c>
      <c r="G14" s="8">
        <v>7.331341999999999E-2</v>
      </c>
      <c r="H14" s="8">
        <v>0.17530061</v>
      </c>
      <c r="I14" s="8">
        <v>1.3012337999999999</v>
      </c>
      <c r="J14" t="str">
        <f t="shared" si="2"/>
        <v>13045_2275050012</v>
      </c>
      <c r="K14" t="str">
        <f t="shared" si="3"/>
        <v>13_2275050012</v>
      </c>
      <c r="L14" s="58">
        <f>IF(ISNA(VLOOKUP($J14,'SEMAP Nonroad Growth Factors'!$A$3:$V$121,'SEMAP Nonroad Growth Factors'!U$1,FALSE)),VLOOKUP($K14,'SEMAP Nonroad Growth Factors'!$A$3:$V$121,'SEMAP Nonroad Growth Factors'!U$1,FALSE),VLOOKUP($J14,'SEMAP Nonroad Growth Factors'!$A$3:$V$121,'SEMAP Nonroad Growth Factors'!U$1,FALSE))</f>
        <v>0.89202370086279448</v>
      </c>
      <c r="M14" s="58">
        <f t="shared" si="4"/>
        <v>20.353874785731232</v>
      </c>
      <c r="N14" s="58">
        <f t="shared" si="0"/>
        <v>0.68805231259032662</v>
      </c>
      <c r="O14" s="58">
        <f t="shared" si="0"/>
        <v>0.5030560524826122</v>
      </c>
      <c r="P14" s="58">
        <f t="shared" si="0"/>
        <v>6.5397308231308404E-2</v>
      </c>
      <c r="Q14" s="58">
        <f t="shared" si="0"/>
        <v>0.15637229889570539</v>
      </c>
      <c r="R14" s="58">
        <f t="shared" si="0"/>
        <v>1.1607313899637572</v>
      </c>
      <c r="S14" s="58">
        <f>IF(ISNA(VLOOKUP($J14,'SEMAP Nonroad Growth Factors'!$A$3:$V$121,'SEMAP Nonroad Growth Factors'!V$1,FALSE)),VLOOKUP($K14,'SEMAP Nonroad Growth Factors'!$A$3:$V$121,'SEMAP Nonroad Growth Factors'!V$1,FALSE),VLOOKUP($J14,'SEMAP Nonroad Growth Factors'!$A$3:$V$121,'SEMAP Nonroad Growth Factors'!V$1,FALSE))</f>
        <v>0.91311745820169576</v>
      </c>
      <c r="T14" s="58">
        <f t="shared" si="5"/>
        <v>20.835184525843882</v>
      </c>
      <c r="U14" s="58">
        <f t="shared" si="1"/>
        <v>0.70432274184485455</v>
      </c>
      <c r="V14" s="58">
        <f t="shared" si="1"/>
        <v>0.51495186005887972</v>
      </c>
      <c r="W14" s="58">
        <f t="shared" si="1"/>
        <v>6.6943763722473362E-2</v>
      </c>
      <c r="X14" s="58">
        <f t="shared" si="1"/>
        <v>0.16007004742440675</v>
      </c>
      <c r="Y14" s="58">
        <f t="shared" si="1"/>
        <v>1.1881792999821337</v>
      </c>
      <c r="Z14" s="112">
        <f>VLOOKUP(A14,cnty!$A$2:$C$23,3,FALSE)</f>
        <v>1</v>
      </c>
      <c r="AA14" s="95">
        <f t="shared" si="6"/>
        <v>0.17530061</v>
      </c>
      <c r="AB14" s="95">
        <f t="shared" si="7"/>
        <v>0.77133859999999999</v>
      </c>
      <c r="AC14" s="95">
        <f t="shared" si="8"/>
        <v>7.331341999999999E-2</v>
      </c>
      <c r="AD14" s="95">
        <f t="shared" si="9"/>
        <v>0.15637229889570539</v>
      </c>
      <c r="AE14" s="95">
        <f t="shared" si="10"/>
        <v>0.68805231259032662</v>
      </c>
      <c r="AF14" s="95">
        <f t="shared" si="11"/>
        <v>6.5397308231308404E-2</v>
      </c>
      <c r="AG14" s="95">
        <f t="shared" si="12"/>
        <v>0.16007004742440675</v>
      </c>
      <c r="AH14" s="95">
        <f t="shared" si="13"/>
        <v>0.70432274184485455</v>
      </c>
      <c r="AI14" s="95">
        <f t="shared" si="14"/>
        <v>6.6943763722473362E-2</v>
      </c>
    </row>
    <row r="15" spans="1:35" x14ac:dyDescent="0.25">
      <c r="A15" s="1" t="s">
        <v>57</v>
      </c>
      <c r="B15" s="1" t="s">
        <v>58</v>
      </c>
      <c r="C15" s="1" t="s">
        <v>41</v>
      </c>
      <c r="D15" s="8">
        <v>0.81225400000000003</v>
      </c>
      <c r="E15" s="8">
        <v>4.5622500000000003E-3</v>
      </c>
      <c r="F15" s="8">
        <v>1.7411599999999999E-2</v>
      </c>
      <c r="G15" s="8">
        <v>2.2635099999999998E-3</v>
      </c>
      <c r="H15" s="8">
        <v>4.3312500000000002E-4</v>
      </c>
      <c r="I15" s="8">
        <v>4.8994599999999996E-3</v>
      </c>
      <c r="J15" t="str">
        <f t="shared" si="2"/>
        <v>13045_2275060011</v>
      </c>
      <c r="K15" t="str">
        <f t="shared" si="3"/>
        <v>13_2275060011</v>
      </c>
      <c r="L15" s="58">
        <f>IF(ISNA(VLOOKUP($J15,'SEMAP Nonroad Growth Factors'!$A$3:$V$121,'SEMAP Nonroad Growth Factors'!U$1,FALSE)),VLOOKUP($K15,'SEMAP Nonroad Growth Factors'!$A$3:$V$121,'SEMAP Nonroad Growth Factors'!U$1,FALSE),VLOOKUP($J15,'SEMAP Nonroad Growth Factors'!$A$3:$V$121,'SEMAP Nonroad Growth Factors'!U$1,FALSE))</f>
        <v>1.069136758715016</v>
      </c>
      <c r="M15" s="58">
        <f t="shared" si="4"/>
        <v>0.86841060881330667</v>
      </c>
      <c r="N15" s="58">
        <f t="shared" si="0"/>
        <v>4.8776691774475821E-3</v>
      </c>
      <c r="O15" s="58">
        <f t="shared" si="0"/>
        <v>1.8615381588042372E-2</v>
      </c>
      <c r="P15" s="58">
        <f t="shared" si="0"/>
        <v>2.4200017447190258E-3</v>
      </c>
      <c r="Q15" s="58">
        <f t="shared" si="0"/>
        <v>4.6306985861844135E-4</v>
      </c>
      <c r="R15" s="58">
        <f t="shared" si="0"/>
        <v>5.2381927838538716E-3</v>
      </c>
      <c r="S15" s="58">
        <f>IF(ISNA(VLOOKUP($J15,'SEMAP Nonroad Growth Factors'!$A$3:$V$121,'SEMAP Nonroad Growth Factors'!V$1,FALSE)),VLOOKUP($K15,'SEMAP Nonroad Growth Factors'!$A$3:$V$121,'SEMAP Nonroad Growth Factors'!V$1,FALSE),VLOOKUP($J15,'SEMAP Nonroad Growth Factors'!$A$3:$V$121,'SEMAP Nonroad Growth Factors'!V$1,FALSE))</f>
        <v>1.2142350393764754</v>
      </c>
      <c r="T15" s="58">
        <f t="shared" si="5"/>
        <v>0.98626726767369965</v>
      </c>
      <c r="U15" s="58">
        <f t="shared" si="1"/>
        <v>5.539643808395325E-3</v>
      </c>
      <c r="V15" s="58">
        <f t="shared" si="1"/>
        <v>2.1141774811607436E-2</v>
      </c>
      <c r="W15" s="58">
        <f t="shared" si="1"/>
        <v>2.7484331539790454E-3</v>
      </c>
      <c r="X15" s="58">
        <f t="shared" si="1"/>
        <v>5.2591555142993596E-4</v>
      </c>
      <c r="Y15" s="58">
        <f t="shared" si="1"/>
        <v>5.9490960060234657E-3</v>
      </c>
      <c r="Z15" s="112">
        <f>VLOOKUP(A15,cnty!$A$2:$C$23,3,FALSE)</f>
        <v>1</v>
      </c>
      <c r="AA15" s="95">
        <f t="shared" si="6"/>
        <v>4.3312500000000002E-4</v>
      </c>
      <c r="AB15" s="95">
        <f t="shared" si="7"/>
        <v>4.5622500000000003E-3</v>
      </c>
      <c r="AC15" s="95">
        <f t="shared" si="8"/>
        <v>2.2635099999999998E-3</v>
      </c>
      <c r="AD15" s="95">
        <f t="shared" si="9"/>
        <v>4.6306985861844135E-4</v>
      </c>
      <c r="AE15" s="95">
        <f t="shared" si="10"/>
        <v>4.8776691774475821E-3</v>
      </c>
      <c r="AF15" s="95">
        <f t="shared" si="11"/>
        <v>2.4200017447190258E-3</v>
      </c>
      <c r="AG15" s="95">
        <f t="shared" si="12"/>
        <v>5.2591555142993596E-4</v>
      </c>
      <c r="AH15" s="95">
        <f t="shared" si="13"/>
        <v>5.539643808395325E-3</v>
      </c>
      <c r="AI15" s="95">
        <f t="shared" si="14"/>
        <v>2.7484331539790454E-3</v>
      </c>
    </row>
    <row r="16" spans="1:35" x14ac:dyDescent="0.25">
      <c r="A16" s="1" t="s">
        <v>59</v>
      </c>
      <c r="B16" s="1" t="s">
        <v>60</v>
      </c>
      <c r="C16" s="1" t="s">
        <v>39</v>
      </c>
      <c r="D16" s="8">
        <v>40.222096000000001</v>
      </c>
      <c r="E16" s="8">
        <v>0.21761614000000001</v>
      </c>
      <c r="F16" s="8">
        <v>0.79245761999999997</v>
      </c>
      <c r="G16" s="8">
        <v>0.103019421</v>
      </c>
      <c r="H16" s="8">
        <v>3.3479426999999999E-2</v>
      </c>
      <c r="I16" s="8">
        <v>0.50377839999999996</v>
      </c>
      <c r="J16" t="str">
        <f t="shared" si="2"/>
        <v>13057_2275050011</v>
      </c>
      <c r="K16" t="str">
        <f t="shared" si="3"/>
        <v>13_2275050011</v>
      </c>
      <c r="L16" s="58">
        <f>IF(ISNA(VLOOKUP($J16,'SEMAP Nonroad Growth Factors'!$A$3:$V$121,'SEMAP Nonroad Growth Factors'!U$1,FALSE)),VLOOKUP($K16,'SEMAP Nonroad Growth Factors'!$A$3:$V$121,'SEMAP Nonroad Growth Factors'!U$1,FALSE),VLOOKUP($J16,'SEMAP Nonroad Growth Factors'!$A$3:$V$121,'SEMAP Nonroad Growth Factors'!U$1,FALSE))</f>
        <v>0.89202370086279448</v>
      </c>
      <c r="M16" s="58">
        <f t="shared" si="4"/>
        <v>35.879062930378602</v>
      </c>
      <c r="N16" s="58">
        <f t="shared" si="0"/>
        <v>0.19411875457027603</v>
      </c>
      <c r="O16" s="58">
        <f t="shared" si="0"/>
        <v>0.70689097896932207</v>
      </c>
      <c r="P16" s="58">
        <f t="shared" si="0"/>
        <v>9.1895765181162284E-2</v>
      </c>
      <c r="Q16" s="58">
        <f t="shared" si="0"/>
        <v>2.9864442375305764E-2</v>
      </c>
      <c r="R16" s="58">
        <f t="shared" si="0"/>
        <v>0.44938227278273718</v>
      </c>
      <c r="S16" s="58">
        <f>IF(ISNA(VLOOKUP($J16,'SEMAP Nonroad Growth Factors'!$A$3:$V$121,'SEMAP Nonroad Growth Factors'!V$1,FALSE)),VLOOKUP($K16,'SEMAP Nonroad Growth Factors'!$A$3:$V$121,'SEMAP Nonroad Growth Factors'!V$1,FALSE),VLOOKUP($J16,'SEMAP Nonroad Growth Factors'!$A$3:$V$121,'SEMAP Nonroad Growth Factors'!V$1,FALSE))</f>
        <v>0.91311745820169576</v>
      </c>
      <c r="T16" s="58">
        <f t="shared" si="5"/>
        <v>36.727498063064594</v>
      </c>
      <c r="U16" s="58">
        <f t="shared" si="1"/>
        <v>0.19870909662046438</v>
      </c>
      <c r="V16" s="58">
        <f t="shared" si="1"/>
        <v>0.72360688770696524</v>
      </c>
      <c r="W16" s="58">
        <f t="shared" si="1"/>
        <v>9.4068831848930404E-2</v>
      </c>
      <c r="X16" s="58">
        <f t="shared" si="1"/>
        <v>3.0570649284289222E-2</v>
      </c>
      <c r="Y16" s="58">
        <f t="shared" si="1"/>
        <v>0.46000885210491715</v>
      </c>
      <c r="Z16" s="112">
        <f>VLOOKUP(A16,cnty!$A$2:$C$23,3,FALSE)</f>
        <v>1</v>
      </c>
      <c r="AA16" s="95">
        <f t="shared" si="6"/>
        <v>3.3479426999999999E-2</v>
      </c>
      <c r="AB16" s="95">
        <f t="shared" si="7"/>
        <v>0.21761614000000001</v>
      </c>
      <c r="AC16" s="95">
        <f t="shared" si="8"/>
        <v>0.103019421</v>
      </c>
      <c r="AD16" s="95">
        <f t="shared" si="9"/>
        <v>2.9864442375305764E-2</v>
      </c>
      <c r="AE16" s="95">
        <f t="shared" si="10"/>
        <v>0.19411875457027603</v>
      </c>
      <c r="AF16" s="95">
        <f t="shared" si="11"/>
        <v>9.1895765181162284E-2</v>
      </c>
      <c r="AG16" s="95">
        <f t="shared" si="12"/>
        <v>3.0570649284289222E-2</v>
      </c>
      <c r="AH16" s="95">
        <f t="shared" si="13"/>
        <v>0.19870909662046438</v>
      </c>
      <c r="AI16" s="95">
        <f t="shared" si="14"/>
        <v>9.4068831848930404E-2</v>
      </c>
    </row>
    <row r="17" spans="1:35" x14ac:dyDescent="0.25">
      <c r="A17" s="1" t="s">
        <v>59</v>
      </c>
      <c r="B17" s="1" t="s">
        <v>60</v>
      </c>
      <c r="C17" s="1" t="s">
        <v>40</v>
      </c>
      <c r="D17" s="8">
        <v>13.804316999999999</v>
      </c>
      <c r="E17" s="8">
        <v>0.4666458</v>
      </c>
      <c r="F17" s="8">
        <v>0.3411786</v>
      </c>
      <c r="G17" s="8">
        <v>4.4353259999999999E-2</v>
      </c>
      <c r="H17" s="8">
        <v>0.10605373</v>
      </c>
      <c r="I17" s="8">
        <v>0.78722039999999993</v>
      </c>
      <c r="J17" t="str">
        <f t="shared" si="2"/>
        <v>13057_2275050012</v>
      </c>
      <c r="K17" t="str">
        <f t="shared" si="3"/>
        <v>13_2275050012</v>
      </c>
      <c r="L17" s="58">
        <f>IF(ISNA(VLOOKUP($J17,'SEMAP Nonroad Growth Factors'!$A$3:$V$121,'SEMAP Nonroad Growth Factors'!U$1,FALSE)),VLOOKUP($K17,'SEMAP Nonroad Growth Factors'!$A$3:$V$121,'SEMAP Nonroad Growth Factors'!U$1,FALSE),VLOOKUP($J17,'SEMAP Nonroad Growth Factors'!$A$3:$V$121,'SEMAP Nonroad Growth Factors'!U$1,FALSE))</f>
        <v>0.89202370086279448</v>
      </c>
      <c r="M17" s="58">
        <f t="shared" si="4"/>
        <v>12.313777938223188</v>
      </c>
      <c r="N17" s="58">
        <f t="shared" si="0"/>
        <v>0.41625911350807943</v>
      </c>
      <c r="O17" s="58">
        <f t="shared" si="0"/>
        <v>0.30433939742718702</v>
      </c>
      <c r="P17" s="58">
        <f t="shared" si="0"/>
        <v>3.9564159130529748E-2</v>
      </c>
      <c r="Q17" s="58">
        <f t="shared" si="0"/>
        <v>9.4602440724903578E-2</v>
      </c>
      <c r="R17" s="58">
        <f t="shared" si="0"/>
        <v>0.7022192546026893</v>
      </c>
      <c r="S17" s="58">
        <f>IF(ISNA(VLOOKUP($J17,'SEMAP Nonroad Growth Factors'!$A$3:$V$121,'SEMAP Nonroad Growth Factors'!V$1,FALSE)),VLOOKUP($K17,'SEMAP Nonroad Growth Factors'!$A$3:$V$121,'SEMAP Nonroad Growth Factors'!V$1,FALSE),VLOOKUP($J17,'SEMAP Nonroad Growth Factors'!$A$3:$V$121,'SEMAP Nonroad Growth Factors'!V$1,FALSE))</f>
        <v>0.91311745820169576</v>
      </c>
      <c r="T17" s="58">
        <f t="shared" si="5"/>
        <v>12.604962851250457</v>
      </c>
      <c r="U17" s="58">
        <f t="shared" si="1"/>
        <v>0.4261024267764969</v>
      </c>
      <c r="V17" s="58">
        <f t="shared" si="1"/>
        <v>0.31153613602481306</v>
      </c>
      <c r="W17" s="58">
        <f t="shared" si="1"/>
        <v>4.0499736034158941E-2</v>
      </c>
      <c r="X17" s="58">
        <f t="shared" si="1"/>
        <v>9.6839512370408928E-2</v>
      </c>
      <c r="Y17" s="58">
        <f t="shared" si="1"/>
        <v>0.71882469069252219</v>
      </c>
      <c r="Z17" s="112">
        <f>VLOOKUP(A17,cnty!$A$2:$C$23,3,FALSE)</f>
        <v>1</v>
      </c>
      <c r="AA17" s="95">
        <f t="shared" si="6"/>
        <v>0.10605373</v>
      </c>
      <c r="AB17" s="95">
        <f t="shared" si="7"/>
        <v>0.4666458</v>
      </c>
      <c r="AC17" s="95">
        <f t="shared" si="8"/>
        <v>4.4353259999999999E-2</v>
      </c>
      <c r="AD17" s="95">
        <f t="shared" si="9"/>
        <v>9.4602440724903578E-2</v>
      </c>
      <c r="AE17" s="95">
        <f t="shared" si="10"/>
        <v>0.41625911350807943</v>
      </c>
      <c r="AF17" s="95">
        <f t="shared" si="11"/>
        <v>3.9564159130529748E-2</v>
      </c>
      <c r="AG17" s="95">
        <f t="shared" si="12"/>
        <v>9.6839512370408928E-2</v>
      </c>
      <c r="AH17" s="95">
        <f t="shared" si="13"/>
        <v>0.4261024267764969</v>
      </c>
      <c r="AI17" s="95">
        <f t="shared" si="14"/>
        <v>4.0499736034158941E-2</v>
      </c>
    </row>
    <row r="18" spans="1:35" x14ac:dyDescent="0.25">
      <c r="A18" s="1" t="s">
        <v>61</v>
      </c>
      <c r="B18" s="1" t="s">
        <v>62</v>
      </c>
      <c r="C18" s="1" t="s">
        <v>16</v>
      </c>
      <c r="D18" s="8">
        <v>6451.6110000000008</v>
      </c>
      <c r="E18" s="8">
        <v>435.87079999999997</v>
      </c>
      <c r="F18" s="8">
        <v>6.7230100000000004</v>
      </c>
      <c r="G18" s="8">
        <v>6.3050800000000002</v>
      </c>
      <c r="H18" s="8">
        <v>11.72654</v>
      </c>
      <c r="I18" s="8">
        <v>199.81650000000002</v>
      </c>
      <c r="J18" t="str">
        <f t="shared" si="2"/>
        <v>13063_2265008005</v>
      </c>
      <c r="K18" t="str">
        <f t="shared" si="3"/>
        <v>13_2265008005</v>
      </c>
      <c r="L18" s="58">
        <f>IF(ISNA(VLOOKUP($J18,'SEMAP Nonroad Growth Factors'!$A$3:$V$121,'SEMAP Nonroad Growth Factors'!U$1,FALSE)),VLOOKUP($K18,'SEMAP Nonroad Growth Factors'!$A$3:$V$121,'SEMAP Nonroad Growth Factors'!U$1,FALSE),VLOOKUP($J18,'SEMAP Nonroad Growth Factors'!$A$3:$V$121,'SEMAP Nonroad Growth Factors'!U$1,FALSE))</f>
        <v>1.245293488482746</v>
      </c>
      <c r="M18" s="58">
        <f t="shared" si="4"/>
        <v>8034.1491685236588</v>
      </c>
      <c r="N18" s="58">
        <f t="shared" si="0"/>
        <v>542.78706905976526</v>
      </c>
      <c r="O18" s="58">
        <f t="shared" si="0"/>
        <v>8.3721205760043862</v>
      </c>
      <c r="P18" s="58">
        <f t="shared" si="0"/>
        <v>7.8516750683627929</v>
      </c>
      <c r="Q18" s="58">
        <f t="shared" si="0"/>
        <v>14.60298390443246</v>
      </c>
      <c r="R18" s="58">
        <f t="shared" si="0"/>
        <v>248.83018634141266</v>
      </c>
      <c r="S18" s="58">
        <f>IF(ISNA(VLOOKUP($J18,'SEMAP Nonroad Growth Factors'!$A$3:$V$121,'SEMAP Nonroad Growth Factors'!V$1,FALSE)),VLOOKUP($K18,'SEMAP Nonroad Growth Factors'!$A$3:$V$121,'SEMAP Nonroad Growth Factors'!V$1,FALSE),VLOOKUP($J18,'SEMAP Nonroad Growth Factors'!$A$3:$V$121,'SEMAP Nonroad Growth Factors'!V$1,FALSE))</f>
        <v>1.4913439212300659</v>
      </c>
      <c r="T18" s="58">
        <f t="shared" si="5"/>
        <v>9621.5708469910278</v>
      </c>
      <c r="U18" s="58">
        <f t="shared" si="1"/>
        <v>650.03326802168579</v>
      </c>
      <c r="V18" s="58">
        <f t="shared" si="1"/>
        <v>10.026320095868945</v>
      </c>
      <c r="W18" s="58">
        <f t="shared" si="1"/>
        <v>9.4030427308692648</v>
      </c>
      <c r="X18" s="58">
        <f t="shared" si="1"/>
        <v>17.488304146061218</v>
      </c>
      <c r="Y18" s="58">
        <f t="shared" si="1"/>
        <v>297.9951226364675</v>
      </c>
      <c r="Z18" s="112">
        <f>VLOOKUP(A18,cnty!$A$2:$C$23,3,FALSE)</f>
        <v>1</v>
      </c>
      <c r="AA18" s="95">
        <f t="shared" si="6"/>
        <v>11.72654</v>
      </c>
      <c r="AB18" s="95">
        <f t="shared" si="7"/>
        <v>435.87079999999997</v>
      </c>
      <c r="AC18" s="95">
        <f t="shared" si="8"/>
        <v>6.3050800000000002</v>
      </c>
      <c r="AD18" s="95">
        <f t="shared" si="9"/>
        <v>14.60298390443246</v>
      </c>
      <c r="AE18" s="95">
        <f t="shared" si="10"/>
        <v>542.78706905976526</v>
      </c>
      <c r="AF18" s="95">
        <f t="shared" si="11"/>
        <v>7.8516750683627929</v>
      </c>
      <c r="AG18" s="95">
        <f t="shared" si="12"/>
        <v>17.488304146061218</v>
      </c>
      <c r="AH18" s="95">
        <f t="shared" si="13"/>
        <v>650.03326802168579</v>
      </c>
      <c r="AI18" s="95">
        <f t="shared" si="14"/>
        <v>9.4030427308692648</v>
      </c>
    </row>
    <row r="19" spans="1:35" x14ac:dyDescent="0.25">
      <c r="A19" s="1" t="s">
        <v>61</v>
      </c>
      <c r="B19" s="1" t="s">
        <v>62</v>
      </c>
      <c r="C19" s="1" t="s">
        <v>37</v>
      </c>
      <c r="D19" s="8">
        <v>86.441800000000001</v>
      </c>
      <c r="E19" s="8">
        <v>9.4064399999999999</v>
      </c>
      <c r="F19" s="8">
        <v>0.28075</v>
      </c>
      <c r="G19" s="8">
        <v>0.26965600000000001</v>
      </c>
      <c r="H19" s="8">
        <v>0.26017299999999999</v>
      </c>
      <c r="I19" s="8">
        <v>2.9662799999999998</v>
      </c>
      <c r="J19" t="str">
        <f t="shared" si="2"/>
        <v>13063_2267008005</v>
      </c>
      <c r="K19" t="str">
        <f t="shared" si="3"/>
        <v>13_2267008005</v>
      </c>
      <c r="L19" s="58">
        <f>IF(ISNA(VLOOKUP($J19,'SEMAP Nonroad Growth Factors'!$A$3:$V$121,'SEMAP Nonroad Growth Factors'!U$1,FALSE)),VLOOKUP($K19,'SEMAP Nonroad Growth Factors'!$A$3:$V$121,'SEMAP Nonroad Growth Factors'!U$1,FALSE),VLOOKUP($J19,'SEMAP Nonroad Growth Factors'!$A$3:$V$121,'SEMAP Nonroad Growth Factors'!U$1,FALSE))</f>
        <v>1.245293488482746</v>
      </c>
      <c r="M19" s="58">
        <f t="shared" si="4"/>
        <v>107.64541067272783</v>
      </c>
      <c r="N19" s="58">
        <f t="shared" si="4"/>
        <v>11.713778481803642</v>
      </c>
      <c r="O19" s="58">
        <f t="shared" si="4"/>
        <v>0.34961614689153092</v>
      </c>
      <c r="P19" s="58">
        <f t="shared" si="4"/>
        <v>0.33580086093030337</v>
      </c>
      <c r="Q19" s="58">
        <f t="shared" si="4"/>
        <v>0.32399174277902149</v>
      </c>
      <c r="R19" s="58">
        <f t="shared" si="4"/>
        <v>3.6938891690165998</v>
      </c>
      <c r="S19" s="58">
        <f>IF(ISNA(VLOOKUP($J19,'SEMAP Nonroad Growth Factors'!$A$3:$V$121,'SEMAP Nonroad Growth Factors'!V$1,FALSE)),VLOOKUP($K19,'SEMAP Nonroad Growth Factors'!$A$3:$V$121,'SEMAP Nonroad Growth Factors'!V$1,FALSE),VLOOKUP($J19,'SEMAP Nonroad Growth Factors'!$A$3:$V$121,'SEMAP Nonroad Growth Factors'!V$1,FALSE))</f>
        <v>1.4913439212300659</v>
      </c>
      <c r="T19" s="58">
        <f t="shared" si="5"/>
        <v>128.9144529701851</v>
      </c>
      <c r="U19" s="58">
        <f t="shared" si="5"/>
        <v>14.02823711441534</v>
      </c>
      <c r="V19" s="58">
        <f t="shared" si="5"/>
        <v>0.41869480588534097</v>
      </c>
      <c r="W19" s="58">
        <f t="shared" si="5"/>
        <v>0.40214983642321467</v>
      </c>
      <c r="X19" s="58">
        <f t="shared" si="5"/>
        <v>0.38800742201818988</v>
      </c>
      <c r="Y19" s="58">
        <f t="shared" si="5"/>
        <v>4.4237436466663196</v>
      </c>
      <c r="Z19" s="112">
        <f>VLOOKUP(A19,cnty!$A$2:$C$23,3,FALSE)</f>
        <v>1</v>
      </c>
      <c r="AA19" s="95">
        <f t="shared" si="6"/>
        <v>0.26017299999999999</v>
      </c>
      <c r="AB19" s="95">
        <f t="shared" si="7"/>
        <v>9.4064399999999999</v>
      </c>
      <c r="AC19" s="95">
        <f t="shared" si="8"/>
        <v>0.26965600000000001</v>
      </c>
      <c r="AD19" s="95">
        <f t="shared" si="9"/>
        <v>0.32399174277902149</v>
      </c>
      <c r="AE19" s="95">
        <f t="shared" si="10"/>
        <v>11.713778481803642</v>
      </c>
      <c r="AF19" s="95">
        <f t="shared" si="11"/>
        <v>0.33580086093030337</v>
      </c>
      <c r="AG19" s="95">
        <f t="shared" si="12"/>
        <v>0.38800742201818988</v>
      </c>
      <c r="AH19" s="95">
        <f t="shared" si="13"/>
        <v>14.02823711441534</v>
      </c>
      <c r="AI19" s="95">
        <f t="shared" si="14"/>
        <v>0.40214983642321467</v>
      </c>
    </row>
    <row r="20" spans="1:35" x14ac:dyDescent="0.25">
      <c r="A20" s="1" t="s">
        <v>61</v>
      </c>
      <c r="B20" s="1" t="s">
        <v>62</v>
      </c>
      <c r="C20" s="1" t="s">
        <v>38</v>
      </c>
      <c r="D20" s="8">
        <v>68.357799999999997</v>
      </c>
      <c r="E20" s="8">
        <v>7.4385599999999998</v>
      </c>
      <c r="F20" s="8">
        <v>0.22201599999999999</v>
      </c>
      <c r="G20" s="8">
        <v>0.21324299999999999</v>
      </c>
      <c r="H20" s="8">
        <v>0.20574400000000001</v>
      </c>
      <c r="I20" s="8">
        <v>2.34572</v>
      </c>
      <c r="J20" t="str">
        <f t="shared" si="2"/>
        <v>13063_2268008005</v>
      </c>
      <c r="K20" t="str">
        <f t="shared" si="3"/>
        <v>13_2268008005</v>
      </c>
      <c r="L20" s="58">
        <f>IF(ISNA(VLOOKUP($J20,'SEMAP Nonroad Growth Factors'!$A$3:$V$121,'SEMAP Nonroad Growth Factors'!U$1,FALSE)),VLOOKUP($K20,'SEMAP Nonroad Growth Factors'!$A$3:$V$121,'SEMAP Nonroad Growth Factors'!U$1,FALSE),VLOOKUP($J20,'SEMAP Nonroad Growth Factors'!$A$3:$V$121,'SEMAP Nonroad Growth Factors'!U$1,FALSE))</f>
        <v>1.245293488482746</v>
      </c>
      <c r="M20" s="58">
        <f t="shared" si="4"/>
        <v>85.125523227005857</v>
      </c>
      <c r="N20" s="58">
        <f t="shared" si="4"/>
        <v>9.2631903316882145</v>
      </c>
      <c r="O20" s="58">
        <f t="shared" si="4"/>
        <v>0.27647507913898534</v>
      </c>
      <c r="P20" s="58">
        <f t="shared" si="4"/>
        <v>0.26555011936452622</v>
      </c>
      <c r="Q20" s="58">
        <f t="shared" si="4"/>
        <v>0.25621166349439412</v>
      </c>
      <c r="R20" s="58">
        <f t="shared" si="4"/>
        <v>2.9211098418037471</v>
      </c>
      <c r="S20" s="58">
        <f>IF(ISNA(VLOOKUP($J20,'SEMAP Nonroad Growth Factors'!$A$3:$V$121,'SEMAP Nonroad Growth Factors'!V$1,FALSE)),VLOOKUP($K20,'SEMAP Nonroad Growth Factors'!$A$3:$V$121,'SEMAP Nonroad Growth Factors'!V$1,FALSE),VLOOKUP($J20,'SEMAP Nonroad Growth Factors'!$A$3:$V$121,'SEMAP Nonroad Growth Factors'!V$1,FALSE))</f>
        <v>1.4913439212300659</v>
      </c>
      <c r="T20" s="58">
        <f t="shared" si="5"/>
        <v>101.94498949866059</v>
      </c>
      <c r="U20" s="58">
        <f t="shared" si="5"/>
        <v>11.093451238705118</v>
      </c>
      <c r="V20" s="58">
        <f t="shared" si="5"/>
        <v>0.3311022120158143</v>
      </c>
      <c r="W20" s="58">
        <f t="shared" si="5"/>
        <v>0.31801865179486294</v>
      </c>
      <c r="X20" s="58">
        <f t="shared" si="5"/>
        <v>0.30683506372955871</v>
      </c>
      <c r="Y20" s="58">
        <f t="shared" si="5"/>
        <v>3.4982752629077902</v>
      </c>
      <c r="Z20" s="112">
        <f>VLOOKUP(A20,cnty!$A$2:$C$23,3,FALSE)</f>
        <v>1</v>
      </c>
      <c r="AA20" s="95">
        <f t="shared" si="6"/>
        <v>0.20574400000000001</v>
      </c>
      <c r="AB20" s="95">
        <f t="shared" si="7"/>
        <v>7.4385599999999998</v>
      </c>
      <c r="AC20" s="95">
        <f t="shared" si="8"/>
        <v>0.21324299999999999</v>
      </c>
      <c r="AD20" s="95">
        <f t="shared" si="9"/>
        <v>0.25621166349439412</v>
      </c>
      <c r="AE20" s="95">
        <f t="shared" si="10"/>
        <v>9.2631903316882145</v>
      </c>
      <c r="AF20" s="95">
        <f t="shared" si="11"/>
        <v>0.26555011936452622</v>
      </c>
      <c r="AG20" s="95">
        <f t="shared" si="12"/>
        <v>0.30683506372955871</v>
      </c>
      <c r="AH20" s="95">
        <f t="shared" si="13"/>
        <v>11.093451238705118</v>
      </c>
      <c r="AI20" s="95">
        <f t="shared" si="14"/>
        <v>0.31801865179486294</v>
      </c>
    </row>
    <row r="21" spans="1:35" x14ac:dyDescent="0.25">
      <c r="A21" s="1" t="s">
        <v>61</v>
      </c>
      <c r="B21" s="1" t="s">
        <v>62</v>
      </c>
      <c r="C21" s="1" t="s">
        <v>17</v>
      </c>
      <c r="D21" s="8">
        <v>4232.1570000000002</v>
      </c>
      <c r="E21" s="8">
        <v>595.80600000000004</v>
      </c>
      <c r="F21" s="8">
        <v>21.0838</v>
      </c>
      <c r="G21" s="8">
        <v>20.3278</v>
      </c>
      <c r="H21" s="8">
        <v>17.7178</v>
      </c>
      <c r="I21" s="8">
        <v>159.08199999999999</v>
      </c>
      <c r="J21" t="str">
        <f t="shared" si="2"/>
        <v>13063_2270008005</v>
      </c>
      <c r="K21" t="str">
        <f t="shared" si="3"/>
        <v>13_2270008005</v>
      </c>
      <c r="L21" s="58">
        <f>IF(ISNA(VLOOKUP($J21,'SEMAP Nonroad Growth Factors'!$A$3:$V$121,'SEMAP Nonroad Growth Factors'!U$1,FALSE)),VLOOKUP($K21,'SEMAP Nonroad Growth Factors'!$A$3:$V$121,'SEMAP Nonroad Growth Factors'!U$1,FALSE),VLOOKUP($J21,'SEMAP Nonroad Growth Factors'!$A$3:$V$121,'SEMAP Nonroad Growth Factors'!U$1,FALSE))</f>
        <v>1.245293488482746</v>
      </c>
      <c r="M21" s="58">
        <f t="shared" si="4"/>
        <v>5270.2775543366733</v>
      </c>
      <c r="N21" s="58">
        <f t="shared" si="4"/>
        <v>741.95333219895099</v>
      </c>
      <c r="O21" s="58">
        <f t="shared" si="4"/>
        <v>26.25551885247252</v>
      </c>
      <c r="P21" s="58">
        <f t="shared" si="4"/>
        <v>25.314076975179564</v>
      </c>
      <c r="Q21" s="58">
        <f t="shared" si="4"/>
        <v>22.063860970239599</v>
      </c>
      <c r="R21" s="58">
        <f t="shared" si="4"/>
        <v>198.10377873481218</v>
      </c>
      <c r="S21" s="58">
        <f>IF(ISNA(VLOOKUP($J21,'SEMAP Nonroad Growth Factors'!$A$3:$V$121,'SEMAP Nonroad Growth Factors'!V$1,FALSE)),VLOOKUP($K21,'SEMAP Nonroad Growth Factors'!$A$3:$V$121,'SEMAP Nonroad Growth Factors'!V$1,FALSE),VLOOKUP($J21,'SEMAP Nonroad Growth Factors'!$A$3:$V$121,'SEMAP Nonroad Growth Factors'!V$1,FALSE))</f>
        <v>1.4913439212300659</v>
      </c>
      <c r="T21" s="58">
        <f t="shared" si="5"/>
        <v>6311.6016156412725</v>
      </c>
      <c r="U21" s="58">
        <f t="shared" si="5"/>
        <v>888.55165633240074</v>
      </c>
      <c r="V21" s="58">
        <f t="shared" si="5"/>
        <v>31.443196966430463</v>
      </c>
      <c r="W21" s="58">
        <f t="shared" si="5"/>
        <v>30.315740961980534</v>
      </c>
      <c r="X21" s="58">
        <f t="shared" si="5"/>
        <v>26.423333327570063</v>
      </c>
      <c r="Y21" s="58">
        <f t="shared" si="5"/>
        <v>237.24597367712133</v>
      </c>
      <c r="Z21" s="112">
        <f>VLOOKUP(A21,cnty!$A$2:$C$23,3,FALSE)</f>
        <v>1</v>
      </c>
      <c r="AA21" s="95">
        <f t="shared" si="6"/>
        <v>17.7178</v>
      </c>
      <c r="AB21" s="95">
        <f t="shared" si="7"/>
        <v>595.80600000000004</v>
      </c>
      <c r="AC21" s="95">
        <f t="shared" si="8"/>
        <v>20.3278</v>
      </c>
      <c r="AD21" s="95">
        <f t="shared" si="9"/>
        <v>22.063860970239599</v>
      </c>
      <c r="AE21" s="95">
        <f t="shared" si="10"/>
        <v>741.95333219895099</v>
      </c>
      <c r="AF21" s="95">
        <f t="shared" si="11"/>
        <v>25.314076975179564</v>
      </c>
      <c r="AG21" s="95">
        <f t="shared" si="12"/>
        <v>26.423333327570063</v>
      </c>
      <c r="AH21" s="95">
        <f t="shared" si="13"/>
        <v>888.55165633240074</v>
      </c>
      <c r="AI21" s="95">
        <f t="shared" si="14"/>
        <v>30.315740961980534</v>
      </c>
    </row>
    <row r="22" spans="1:35" x14ac:dyDescent="0.25">
      <c r="A22" s="1" t="s">
        <v>61</v>
      </c>
      <c r="B22" s="1" t="s">
        <v>62</v>
      </c>
      <c r="C22" s="1" t="s">
        <v>18</v>
      </c>
      <c r="D22" s="8">
        <v>14.136053499999999</v>
      </c>
      <c r="E22" s="8">
        <v>0.27268979999999998</v>
      </c>
      <c r="F22" s="8">
        <v>0.29846899999999998</v>
      </c>
      <c r="G22" s="8">
        <v>0.16147099999999998</v>
      </c>
      <c r="H22" s="8">
        <v>9.4913179E-2</v>
      </c>
      <c r="I22" s="8">
        <v>7.8706312700000005</v>
      </c>
      <c r="J22" t="str">
        <f t="shared" si="2"/>
        <v>13063_2275001000</v>
      </c>
      <c r="K22" t="str">
        <f t="shared" si="3"/>
        <v>13_2275001000</v>
      </c>
      <c r="L22" s="58">
        <f>IF(ISNA(VLOOKUP($J22,'SEMAP Nonroad Growth Factors'!$A$3:$V$121,'SEMAP Nonroad Growth Factors'!U$1,FALSE)),VLOOKUP($K22,'SEMAP Nonroad Growth Factors'!$A$3:$V$121,'SEMAP Nonroad Growth Factors'!U$1,FALSE),VLOOKUP($J22,'SEMAP Nonroad Growth Factors'!$A$3:$V$121,'SEMAP Nonroad Growth Factors'!U$1,FALSE))</f>
        <v>1</v>
      </c>
      <c r="M22" s="58">
        <f t="shared" si="4"/>
        <v>14.136053499999999</v>
      </c>
      <c r="N22" s="58">
        <f t="shared" si="4"/>
        <v>0.27268979999999998</v>
      </c>
      <c r="O22" s="58">
        <f t="shared" si="4"/>
        <v>0.29846899999999998</v>
      </c>
      <c r="P22" s="58">
        <f t="shared" si="4"/>
        <v>0.16147099999999998</v>
      </c>
      <c r="Q22" s="58">
        <f t="shared" si="4"/>
        <v>9.4913179E-2</v>
      </c>
      <c r="R22" s="58">
        <f t="shared" si="4"/>
        <v>7.8706312700000005</v>
      </c>
      <c r="S22" s="58">
        <f>IF(ISNA(VLOOKUP($J22,'SEMAP Nonroad Growth Factors'!$A$3:$V$121,'SEMAP Nonroad Growth Factors'!V$1,FALSE)),VLOOKUP($K22,'SEMAP Nonroad Growth Factors'!$A$3:$V$121,'SEMAP Nonroad Growth Factors'!V$1,FALSE),VLOOKUP($J22,'SEMAP Nonroad Growth Factors'!$A$3:$V$121,'SEMAP Nonroad Growth Factors'!V$1,FALSE))</f>
        <v>1</v>
      </c>
      <c r="T22" s="58">
        <f t="shared" si="5"/>
        <v>14.136053499999999</v>
      </c>
      <c r="U22" s="58">
        <f t="shared" si="5"/>
        <v>0.27268979999999998</v>
      </c>
      <c r="V22" s="58">
        <f t="shared" si="5"/>
        <v>0.29846899999999998</v>
      </c>
      <c r="W22" s="58">
        <f t="shared" si="5"/>
        <v>0.16147099999999998</v>
      </c>
      <c r="X22" s="58">
        <f t="shared" si="5"/>
        <v>9.4913179E-2</v>
      </c>
      <c r="Y22" s="58">
        <f t="shared" si="5"/>
        <v>7.8706312700000005</v>
      </c>
      <c r="Z22" s="112">
        <f>VLOOKUP(A22,cnty!$A$2:$C$23,3,FALSE)</f>
        <v>1</v>
      </c>
      <c r="AA22" s="95">
        <f t="shared" si="6"/>
        <v>9.4913179E-2</v>
      </c>
      <c r="AB22" s="95">
        <f t="shared" si="7"/>
        <v>0.27268979999999998</v>
      </c>
      <c r="AC22" s="95">
        <f t="shared" si="8"/>
        <v>0.16147099999999998</v>
      </c>
      <c r="AD22" s="95">
        <f t="shared" si="9"/>
        <v>9.4913179E-2</v>
      </c>
      <c r="AE22" s="95">
        <f t="shared" si="10"/>
        <v>0.27268979999999998</v>
      </c>
      <c r="AF22" s="95">
        <f t="shared" si="11"/>
        <v>0.16147099999999998</v>
      </c>
      <c r="AG22" s="95">
        <f t="shared" si="12"/>
        <v>9.4913179E-2</v>
      </c>
      <c r="AH22" s="95">
        <f t="shared" si="13"/>
        <v>0.27268979999999998</v>
      </c>
      <c r="AI22" s="95">
        <f t="shared" si="14"/>
        <v>0.16147099999999998</v>
      </c>
    </row>
    <row r="23" spans="1:35" x14ac:dyDescent="0.25">
      <c r="A23" s="1" t="s">
        <v>61</v>
      </c>
      <c r="B23" s="1" t="s">
        <v>62</v>
      </c>
      <c r="C23" s="1" t="s">
        <v>19</v>
      </c>
      <c r="D23" s="8">
        <v>7980.9643884399993</v>
      </c>
      <c r="E23" s="8">
        <v>8132.1207444099973</v>
      </c>
      <c r="F23" s="8">
        <v>133.50980556100004</v>
      </c>
      <c r="G23" s="8">
        <v>133.46985556100003</v>
      </c>
      <c r="H23" s="8">
        <v>946.97514667000019</v>
      </c>
      <c r="I23" s="8">
        <v>1115.7652278099999</v>
      </c>
      <c r="J23" t="str">
        <f t="shared" si="2"/>
        <v>13063_2275020000</v>
      </c>
      <c r="K23" t="str">
        <f t="shared" si="3"/>
        <v>13_2275020000</v>
      </c>
      <c r="L23" s="58">
        <f>IF(ISNA(VLOOKUP($J23,'SEMAP Nonroad Growth Factors'!$A$3:$V$121,'SEMAP Nonroad Growth Factors'!U$1,FALSE)),VLOOKUP($K23,'SEMAP Nonroad Growth Factors'!$A$3:$V$121,'SEMAP Nonroad Growth Factors'!U$1,FALSE),VLOOKUP($J23,'SEMAP Nonroad Growth Factors'!$A$3:$V$121,'SEMAP Nonroad Growth Factors'!U$1,FALSE))</f>
        <v>1.245293488482746</v>
      </c>
      <c r="M23" s="58">
        <f t="shared" si="4"/>
        <v>9938.6429847370127</v>
      </c>
      <c r="N23" s="58">
        <f t="shared" si="4"/>
        <v>10126.877010569231</v>
      </c>
      <c r="O23" s="58">
        <f t="shared" si="4"/>
        <v>166.25889151371086</v>
      </c>
      <c r="P23" s="58">
        <f t="shared" si="4"/>
        <v>166.20914203884595</v>
      </c>
      <c r="Q23" s="58">
        <f t="shared" si="4"/>
        <v>1179.2619839031445</v>
      </c>
      <c r="R23" s="58">
        <f t="shared" si="4"/>
        <v>1389.4551728672607</v>
      </c>
      <c r="S23" s="58">
        <f>IF(ISNA(VLOOKUP($J23,'SEMAP Nonroad Growth Factors'!$A$3:$V$121,'SEMAP Nonroad Growth Factors'!V$1,FALSE)),VLOOKUP($K23,'SEMAP Nonroad Growth Factors'!$A$3:$V$121,'SEMAP Nonroad Growth Factors'!V$1,FALSE),VLOOKUP($J23,'SEMAP Nonroad Growth Factors'!$A$3:$V$121,'SEMAP Nonroad Growth Factors'!V$1,FALSE))</f>
        <v>1.4913439212300659</v>
      </c>
      <c r="T23" s="58">
        <f t="shared" si="5"/>
        <v>11902.362726253623</v>
      </c>
      <c r="U23" s="58">
        <f t="shared" si="5"/>
        <v>12127.788838884768</v>
      </c>
      <c r="V23" s="58">
        <f t="shared" si="5"/>
        <v>199.10903694800544</v>
      </c>
      <c r="W23" s="58">
        <f t="shared" si="5"/>
        <v>199.0494577583523</v>
      </c>
      <c r="X23" s="58">
        <f t="shared" si="5"/>
        <v>1412.2656285422549</v>
      </c>
      <c r="Y23" s="58">
        <f t="shared" si="5"/>
        <v>1663.9896900143231</v>
      </c>
      <c r="Z23" s="112">
        <f>VLOOKUP(A23,cnty!$A$2:$C$23,3,FALSE)</f>
        <v>1</v>
      </c>
      <c r="AA23" s="95">
        <f t="shared" si="6"/>
        <v>946.97514667000019</v>
      </c>
      <c r="AB23" s="95">
        <f t="shared" si="7"/>
        <v>8132.1207444099973</v>
      </c>
      <c r="AC23" s="95">
        <f t="shared" si="8"/>
        <v>133.46985556100003</v>
      </c>
      <c r="AD23" s="95">
        <f t="shared" si="9"/>
        <v>1179.2619839031445</v>
      </c>
      <c r="AE23" s="95">
        <f t="shared" si="10"/>
        <v>10126.877010569231</v>
      </c>
      <c r="AF23" s="95">
        <f t="shared" si="11"/>
        <v>166.20914203884595</v>
      </c>
      <c r="AG23" s="95">
        <f t="shared" si="12"/>
        <v>1412.2656285422549</v>
      </c>
      <c r="AH23" s="95">
        <f t="shared" si="13"/>
        <v>12127.788838884768</v>
      </c>
      <c r="AI23" s="95">
        <f t="shared" si="14"/>
        <v>199.0494577583523</v>
      </c>
    </row>
    <row r="24" spans="1:35" x14ac:dyDescent="0.25">
      <c r="A24" s="1" t="s">
        <v>61</v>
      </c>
      <c r="B24" s="1" t="s">
        <v>62</v>
      </c>
      <c r="C24" s="1" t="s">
        <v>39</v>
      </c>
      <c r="D24" s="8">
        <v>88.182642000000001</v>
      </c>
      <c r="E24" s="8">
        <v>0.1680712</v>
      </c>
      <c r="F24" s="8">
        <v>0.46273375999999999</v>
      </c>
      <c r="G24" s="8">
        <v>6.0155394000000001E-2</v>
      </c>
      <c r="H24" s="8">
        <v>8.1549392999999998E-2</v>
      </c>
      <c r="I24" s="8">
        <v>1.8411665199999998</v>
      </c>
      <c r="J24" t="str">
        <f t="shared" si="2"/>
        <v>13063_2275050011</v>
      </c>
      <c r="K24" t="str">
        <f t="shared" si="3"/>
        <v>13_2275050011</v>
      </c>
      <c r="L24" s="58">
        <f>IF(ISNA(VLOOKUP($J24,'SEMAP Nonroad Growth Factors'!$A$3:$V$121,'SEMAP Nonroad Growth Factors'!U$1,FALSE)),VLOOKUP($K24,'SEMAP Nonroad Growth Factors'!$A$3:$V$121,'SEMAP Nonroad Growth Factors'!U$1,FALSE),VLOOKUP($J24,'SEMAP Nonroad Growth Factors'!$A$3:$V$121,'SEMAP Nonroad Growth Factors'!U$1,FALSE))</f>
        <v>0.89202370086279448</v>
      </c>
      <c r="M24" s="58">
        <f t="shared" si="4"/>
        <v>78.661006668698903</v>
      </c>
      <c r="N24" s="58">
        <f t="shared" si="4"/>
        <v>0.1499234938324509</v>
      </c>
      <c r="O24" s="58">
        <f t="shared" si="4"/>
        <v>0.41276948110935613</v>
      </c>
      <c r="P24" s="58">
        <f t="shared" si="4"/>
        <v>5.3660037182739539E-2</v>
      </c>
      <c r="Q24" s="58">
        <f t="shared" si="4"/>
        <v>7.2743991346974471E-2</v>
      </c>
      <c r="R24" s="58">
        <f t="shared" si="4"/>
        <v>1.6423641730750722</v>
      </c>
      <c r="S24" s="58">
        <f>IF(ISNA(VLOOKUP($J24,'SEMAP Nonroad Growth Factors'!$A$3:$V$121,'SEMAP Nonroad Growth Factors'!V$1,FALSE)),VLOOKUP($K24,'SEMAP Nonroad Growth Factors'!$A$3:$V$121,'SEMAP Nonroad Growth Factors'!V$1,FALSE),VLOOKUP($J24,'SEMAP Nonroad Growth Factors'!$A$3:$V$121,'SEMAP Nonroad Growth Factors'!V$1,FALSE))</f>
        <v>0.91311745820169576</v>
      </c>
      <c r="T24" s="58">
        <f t="shared" si="5"/>
        <v>80.521109920550103</v>
      </c>
      <c r="U24" s="58">
        <f t="shared" si="5"/>
        <v>0.15346874694090884</v>
      </c>
      <c r="V24" s="58">
        <f t="shared" si="5"/>
        <v>0.42253027475531352</v>
      </c>
      <c r="W24" s="58">
        <f t="shared" si="5"/>
        <v>5.4928940466401538E-2</v>
      </c>
      <c r="X24" s="58">
        <f t="shared" si="5"/>
        <v>7.4464174454051166E-2</v>
      </c>
      <c r="Y24" s="58">
        <f t="shared" si="5"/>
        <v>1.6812012928684614</v>
      </c>
      <c r="Z24" s="112">
        <f>VLOOKUP(A24,cnty!$A$2:$C$23,3,FALSE)</f>
        <v>1</v>
      </c>
      <c r="AA24" s="95">
        <f t="shared" si="6"/>
        <v>8.1549392999999998E-2</v>
      </c>
      <c r="AB24" s="95">
        <f t="shared" si="7"/>
        <v>0.1680712</v>
      </c>
      <c r="AC24" s="95">
        <f t="shared" si="8"/>
        <v>6.0155394000000001E-2</v>
      </c>
      <c r="AD24" s="95">
        <f t="shared" si="9"/>
        <v>7.2743991346974471E-2</v>
      </c>
      <c r="AE24" s="95">
        <f t="shared" si="10"/>
        <v>0.1499234938324509</v>
      </c>
      <c r="AF24" s="95">
        <f t="shared" si="11"/>
        <v>5.3660037182739539E-2</v>
      </c>
      <c r="AG24" s="95">
        <f t="shared" si="12"/>
        <v>7.4464174454051166E-2</v>
      </c>
      <c r="AH24" s="95">
        <f t="shared" si="13"/>
        <v>0.15346874694090884</v>
      </c>
      <c r="AI24" s="95">
        <f t="shared" si="14"/>
        <v>5.4928940466401538E-2</v>
      </c>
    </row>
    <row r="25" spans="1:35" x14ac:dyDescent="0.25">
      <c r="A25" s="1" t="s">
        <v>61</v>
      </c>
      <c r="B25" s="1" t="s">
        <v>62</v>
      </c>
      <c r="C25" s="1" t="s">
        <v>40</v>
      </c>
      <c r="D25" s="8">
        <v>91.426968000000002</v>
      </c>
      <c r="E25" s="8">
        <v>7.1345071999999998</v>
      </c>
      <c r="F25" s="8">
        <v>0.78154039999999991</v>
      </c>
      <c r="G25" s="8">
        <v>0.61838024000000003</v>
      </c>
      <c r="H25" s="8">
        <v>1.9702959199999999</v>
      </c>
      <c r="I25" s="8">
        <v>44.638721600000004</v>
      </c>
      <c r="J25" t="str">
        <f t="shared" si="2"/>
        <v>13063_2275050012</v>
      </c>
      <c r="K25" t="str">
        <f t="shared" si="3"/>
        <v>13_2275050012</v>
      </c>
      <c r="L25" s="58">
        <f>IF(ISNA(VLOOKUP($J25,'SEMAP Nonroad Growth Factors'!$A$3:$V$121,'SEMAP Nonroad Growth Factors'!U$1,FALSE)),VLOOKUP($K25,'SEMAP Nonroad Growth Factors'!$A$3:$V$121,'SEMAP Nonroad Growth Factors'!U$1,FALSE),VLOOKUP($J25,'SEMAP Nonroad Growth Factors'!$A$3:$V$121,'SEMAP Nonroad Growth Factors'!U$1,FALSE))</f>
        <v>0.89202370086279448</v>
      </c>
      <c r="M25" s="58">
        <f t="shared" si="4"/>
        <v>81.555022354024288</v>
      </c>
      <c r="N25" s="58">
        <f t="shared" si="4"/>
        <v>6.3641495163762531</v>
      </c>
      <c r="O25" s="58">
        <f t="shared" si="4"/>
        <v>0.69715255998178871</v>
      </c>
      <c r="P25" s="58">
        <f t="shared" si="4"/>
        <v>0.55160983022522303</v>
      </c>
      <c r="Q25" s="58">
        <f t="shared" si="4"/>
        <v>1.7575506583532643</v>
      </c>
      <c r="R25" s="58">
        <f t="shared" si="4"/>
        <v>39.818797643415969</v>
      </c>
      <c r="S25" s="58">
        <f>IF(ISNA(VLOOKUP($J25,'SEMAP Nonroad Growth Factors'!$A$3:$V$121,'SEMAP Nonroad Growth Factors'!V$1,FALSE)),VLOOKUP($K25,'SEMAP Nonroad Growth Factors'!$A$3:$V$121,'SEMAP Nonroad Growth Factors'!V$1,FALSE),VLOOKUP($J25,'SEMAP Nonroad Growth Factors'!$A$3:$V$121,'SEMAP Nonroad Growth Factors'!V$1,FALSE))</f>
        <v>0.91311745820169576</v>
      </c>
      <c r="T25" s="58">
        <f t="shared" si="5"/>
        <v>83.483560631247784</v>
      </c>
      <c r="U25" s="58">
        <f t="shared" si="5"/>
        <v>6.5146430799856976</v>
      </c>
      <c r="V25" s="58">
        <f t="shared" si="5"/>
        <v>0.71363818352993647</v>
      </c>
      <c r="W25" s="58">
        <f t="shared" si="5"/>
        <v>0.56465379295095464</v>
      </c>
      <c r="X25" s="58">
        <f t="shared" si="5"/>
        <v>1.7991116023755716</v>
      </c>
      <c r="Y25" s="58">
        <f t="shared" si="5"/>
        <v>40.760396004765134</v>
      </c>
      <c r="Z25" s="112">
        <f>VLOOKUP(A25,cnty!$A$2:$C$23,3,FALSE)</f>
        <v>1</v>
      </c>
      <c r="AA25" s="95">
        <f t="shared" si="6"/>
        <v>1.9702959199999999</v>
      </c>
      <c r="AB25" s="95">
        <f t="shared" si="7"/>
        <v>7.1345071999999998</v>
      </c>
      <c r="AC25" s="95">
        <f t="shared" si="8"/>
        <v>0.61838024000000003</v>
      </c>
      <c r="AD25" s="95">
        <f t="shared" si="9"/>
        <v>1.7575506583532643</v>
      </c>
      <c r="AE25" s="95">
        <f t="shared" si="10"/>
        <v>6.3641495163762531</v>
      </c>
      <c r="AF25" s="95">
        <f t="shared" si="11"/>
        <v>0.55160983022522303</v>
      </c>
      <c r="AG25" s="95">
        <f t="shared" si="12"/>
        <v>1.7991116023755716</v>
      </c>
      <c r="AH25" s="95">
        <f t="shared" si="13"/>
        <v>6.5146430799856976</v>
      </c>
      <c r="AI25" s="95">
        <f t="shared" si="14"/>
        <v>0.56465379295095464</v>
      </c>
    </row>
    <row r="26" spans="1:35" x14ac:dyDescent="0.25">
      <c r="A26" s="1" t="s">
        <v>61</v>
      </c>
      <c r="B26" s="1" t="s">
        <v>62</v>
      </c>
      <c r="C26" s="1" t="s">
        <v>41</v>
      </c>
      <c r="D26" s="8">
        <v>30.3978</v>
      </c>
      <c r="E26" s="8">
        <v>0.170738</v>
      </c>
      <c r="F26" s="8">
        <v>0.651613</v>
      </c>
      <c r="G26" s="8">
        <v>8.4709599999999996E-2</v>
      </c>
      <c r="H26" s="8">
        <v>1.6209299999999999E-2</v>
      </c>
      <c r="I26" s="8">
        <v>0.18335760000000001</v>
      </c>
      <c r="J26" t="str">
        <f t="shared" si="2"/>
        <v>13063_2275060011</v>
      </c>
      <c r="K26" t="str">
        <f t="shared" si="3"/>
        <v>13_2275060011</v>
      </c>
      <c r="L26" s="58">
        <f>IF(ISNA(VLOOKUP($J26,'SEMAP Nonroad Growth Factors'!$A$3:$V$121,'SEMAP Nonroad Growth Factors'!U$1,FALSE)),VLOOKUP($K26,'SEMAP Nonroad Growth Factors'!$A$3:$V$121,'SEMAP Nonroad Growth Factors'!U$1,FALSE),VLOOKUP($J26,'SEMAP Nonroad Growth Factors'!$A$3:$V$121,'SEMAP Nonroad Growth Factors'!U$1,FALSE))</f>
        <v>1.069136758715016</v>
      </c>
      <c r="M26" s="58">
        <f t="shared" si="4"/>
        <v>32.499405364067314</v>
      </c>
      <c r="N26" s="58">
        <f t="shared" si="4"/>
        <v>0.18254227190948441</v>
      </c>
      <c r="O26" s="58">
        <f t="shared" si="4"/>
        <v>0.69666341075656768</v>
      </c>
      <c r="P26" s="58">
        <f t="shared" si="4"/>
        <v>9.0566147176045511E-2</v>
      </c>
      <c r="Q26" s="58">
        <f t="shared" si="4"/>
        <v>1.7329958463039308E-2</v>
      </c>
      <c r="R26" s="58">
        <f t="shared" si="4"/>
        <v>0.19603435014976442</v>
      </c>
      <c r="S26" s="58">
        <f>IF(ISNA(VLOOKUP($J26,'SEMAP Nonroad Growth Factors'!$A$3:$V$121,'SEMAP Nonroad Growth Factors'!V$1,FALSE)),VLOOKUP($K26,'SEMAP Nonroad Growth Factors'!$A$3:$V$121,'SEMAP Nonroad Growth Factors'!V$1,FALSE),VLOOKUP($J26,'SEMAP Nonroad Growth Factors'!$A$3:$V$121,'SEMAP Nonroad Growth Factors'!V$1,FALSE))</f>
        <v>1.2142350393764754</v>
      </c>
      <c r="T26" s="58">
        <f t="shared" si="5"/>
        <v>36.910073879958226</v>
      </c>
      <c r="U26" s="58">
        <f t="shared" si="5"/>
        <v>0.20731606215306064</v>
      </c>
      <c r="V26" s="58">
        <f t="shared" si="5"/>
        <v>0.79121133671322319</v>
      </c>
      <c r="W26" s="58">
        <f t="shared" si="5"/>
        <v>0.10285736449156548</v>
      </c>
      <c r="X26" s="58">
        <f t="shared" si="5"/>
        <v>1.9681900023765103E-2</v>
      </c>
      <c r="Y26" s="58">
        <f t="shared" si="5"/>
        <v>0.22263922265597602</v>
      </c>
      <c r="Z26" s="112">
        <f>VLOOKUP(A26,cnty!$A$2:$C$23,3,FALSE)</f>
        <v>1</v>
      </c>
      <c r="AA26" s="95">
        <f t="shared" si="6"/>
        <v>1.6209299999999999E-2</v>
      </c>
      <c r="AB26" s="95">
        <f t="shared" si="7"/>
        <v>0.170738</v>
      </c>
      <c r="AC26" s="95">
        <f t="shared" si="8"/>
        <v>8.4709599999999996E-2</v>
      </c>
      <c r="AD26" s="95">
        <f t="shared" si="9"/>
        <v>1.7329958463039308E-2</v>
      </c>
      <c r="AE26" s="95">
        <f t="shared" si="10"/>
        <v>0.18254227190948441</v>
      </c>
      <c r="AF26" s="95">
        <f t="shared" si="11"/>
        <v>9.0566147176045511E-2</v>
      </c>
      <c r="AG26" s="95">
        <f t="shared" si="12"/>
        <v>1.9681900023765103E-2</v>
      </c>
      <c r="AH26" s="95">
        <f t="shared" si="13"/>
        <v>0.20731606215306064</v>
      </c>
      <c r="AI26" s="95">
        <f t="shared" si="14"/>
        <v>0.10285736449156548</v>
      </c>
    </row>
    <row r="27" spans="1:35" x14ac:dyDescent="0.25">
      <c r="A27" s="1" t="s">
        <v>61</v>
      </c>
      <c r="B27" s="1" t="s">
        <v>62</v>
      </c>
      <c r="C27" s="1" t="s">
        <v>42</v>
      </c>
      <c r="D27" s="8">
        <v>2056.3681622820459</v>
      </c>
      <c r="E27" s="8">
        <v>453.03870007300003</v>
      </c>
      <c r="F27" s="8">
        <v>11.12856895</v>
      </c>
      <c r="G27" s="8">
        <v>9.2403119500000006</v>
      </c>
      <c r="H27" s="8">
        <v>92.884017952999997</v>
      </c>
      <c r="I27" s="8">
        <v>646.52901218380009</v>
      </c>
      <c r="J27" t="str">
        <f t="shared" si="2"/>
        <v>13063_2275060012</v>
      </c>
      <c r="K27" t="str">
        <f t="shared" si="3"/>
        <v>13_2275060012</v>
      </c>
      <c r="L27" s="58">
        <f>IF(ISNA(VLOOKUP($J27,'SEMAP Nonroad Growth Factors'!$A$3:$V$121,'SEMAP Nonroad Growth Factors'!U$1,FALSE)),VLOOKUP($K27,'SEMAP Nonroad Growth Factors'!$A$3:$V$121,'SEMAP Nonroad Growth Factors'!U$1,FALSE),VLOOKUP($J27,'SEMAP Nonroad Growth Factors'!$A$3:$V$121,'SEMAP Nonroad Growth Factors'!U$1,FALSE))</f>
        <v>1.069136758715016</v>
      </c>
      <c r="M27" s="58">
        <f t="shared" si="4"/>
        <v>2198.5387917469807</v>
      </c>
      <c r="N27" s="58">
        <f t="shared" si="4"/>
        <v>484.36032736851155</v>
      </c>
      <c r="O27" s="58">
        <f t="shared" si="4"/>
        <v>11.897962136339569</v>
      </c>
      <c r="P27" s="58">
        <f t="shared" si="4"/>
        <v>9.8791571677386294</v>
      </c>
      <c r="Q27" s="58">
        <f t="shared" si="4"/>
        <v>99.305717890697778</v>
      </c>
      <c r="R27" s="58">
        <f t="shared" si="4"/>
        <v>691.2279325014091</v>
      </c>
      <c r="S27" s="58">
        <f>IF(ISNA(VLOOKUP($J27,'SEMAP Nonroad Growth Factors'!$A$3:$V$121,'SEMAP Nonroad Growth Factors'!V$1,FALSE)),VLOOKUP($K27,'SEMAP Nonroad Growth Factors'!$A$3:$V$121,'SEMAP Nonroad Growth Factors'!V$1,FALSE),VLOOKUP($J27,'SEMAP Nonroad Growth Factors'!$A$3:$V$121,'SEMAP Nonroad Growth Factors'!V$1,FALSE))</f>
        <v>1.2142350393764754</v>
      </c>
      <c r="T27" s="58">
        <f t="shared" si="5"/>
        <v>2496.9142765010702</v>
      </c>
      <c r="U27" s="58">
        <f t="shared" si="5"/>
        <v>550.0954638222064</v>
      </c>
      <c r="V27" s="58">
        <f t="shared" si="5"/>
        <v>13.512698357207071</v>
      </c>
      <c r="W27" s="58">
        <f t="shared" si="5"/>
        <v>11.219910544459166</v>
      </c>
      <c r="X27" s="58">
        <f t="shared" si="5"/>
        <v>112.78302919660619</v>
      </c>
      <c r="Y27" s="58">
        <f t="shared" si="5"/>
        <v>785.03818056703028</v>
      </c>
      <c r="Z27" s="112">
        <f>VLOOKUP(A27,cnty!$A$2:$C$23,3,FALSE)</f>
        <v>1</v>
      </c>
      <c r="AA27" s="95">
        <f t="shared" si="6"/>
        <v>92.884017952999997</v>
      </c>
      <c r="AB27" s="95">
        <f t="shared" si="7"/>
        <v>453.03870007300003</v>
      </c>
      <c r="AC27" s="95">
        <f t="shared" si="8"/>
        <v>9.2403119500000006</v>
      </c>
      <c r="AD27" s="95">
        <f t="shared" si="9"/>
        <v>99.305717890697778</v>
      </c>
      <c r="AE27" s="95">
        <f t="shared" si="10"/>
        <v>484.36032736851155</v>
      </c>
      <c r="AF27" s="95">
        <f t="shared" si="11"/>
        <v>9.8791571677386294</v>
      </c>
      <c r="AG27" s="95">
        <f t="shared" si="12"/>
        <v>112.78302919660619</v>
      </c>
      <c r="AH27" s="95">
        <f t="shared" si="13"/>
        <v>550.0954638222064</v>
      </c>
      <c r="AI27" s="95">
        <f t="shared" si="14"/>
        <v>11.219910544459166</v>
      </c>
    </row>
    <row r="28" spans="1:35" x14ac:dyDescent="0.25">
      <c r="A28" s="1" t="s">
        <v>61</v>
      </c>
      <c r="B28" s="1" t="s">
        <v>62</v>
      </c>
      <c r="C28" s="1" t="s">
        <v>22</v>
      </c>
      <c r="D28" s="8">
        <v>639.01408889579989</v>
      </c>
      <c r="E28" s="8">
        <v>360.91322030199996</v>
      </c>
      <c r="F28" s="8">
        <v>61.281470727599995</v>
      </c>
      <c r="G28" s="8">
        <v>61.281470727600002</v>
      </c>
      <c r="H28" s="8">
        <v>54.866538762499999</v>
      </c>
      <c r="I28" s="8">
        <v>43.01400439051001</v>
      </c>
      <c r="J28" t="str">
        <f t="shared" si="2"/>
        <v>13063_2275070000</v>
      </c>
      <c r="K28" t="str">
        <f t="shared" si="3"/>
        <v>13_2275070000</v>
      </c>
      <c r="L28" s="58">
        <f>IF(ISNA(VLOOKUP($J28,'SEMAP Nonroad Growth Factors'!$A$3:$V$121,'SEMAP Nonroad Growth Factors'!U$1,FALSE)),VLOOKUP($K28,'SEMAP Nonroad Growth Factors'!$A$3:$V$121,'SEMAP Nonroad Growth Factors'!U$1,FALSE),VLOOKUP($J28,'SEMAP Nonroad Growth Factors'!$A$3:$V$121,'SEMAP Nonroad Growth Factors'!U$1,FALSE))</f>
        <v>1.245293488482746</v>
      </c>
      <c r="M28" s="58">
        <f t="shared" si="4"/>
        <v>795.76008395067424</v>
      </c>
      <c r="N28" s="58">
        <f t="shared" si="4"/>
        <v>449.44288314941934</v>
      </c>
      <c r="O28" s="58">
        <f t="shared" si="4"/>
        <v>76.313416461726277</v>
      </c>
      <c r="P28" s="58">
        <f t="shared" si="4"/>
        <v>76.313416461726291</v>
      </c>
      <c r="Q28" s="58">
        <f t="shared" si="4"/>
        <v>68.324943456527436</v>
      </c>
      <c r="R28" s="58">
        <f t="shared" si="4"/>
        <v>53.565059581070365</v>
      </c>
      <c r="S28" s="58">
        <f>IF(ISNA(VLOOKUP($J28,'SEMAP Nonroad Growth Factors'!$A$3:$V$121,'SEMAP Nonroad Growth Factors'!V$1,FALSE)),VLOOKUP($K28,'SEMAP Nonroad Growth Factors'!$A$3:$V$121,'SEMAP Nonroad Growth Factors'!V$1,FALSE),VLOOKUP($J28,'SEMAP Nonroad Growth Factors'!$A$3:$V$121,'SEMAP Nonroad Growth Factors'!V$1,FALSE))</f>
        <v>1.4913439212300659</v>
      </c>
      <c r="T28" s="58">
        <f t="shared" si="5"/>
        <v>952.98977705512004</v>
      </c>
      <c r="U28" s="58">
        <f t="shared" si="5"/>
        <v>538.24573718895522</v>
      </c>
      <c r="V28" s="58">
        <f t="shared" si="5"/>
        <v>91.391748853644472</v>
      </c>
      <c r="W28" s="58">
        <f t="shared" si="5"/>
        <v>91.391748853644486</v>
      </c>
      <c r="X28" s="58">
        <f t="shared" si="5"/>
        <v>81.824879062388149</v>
      </c>
      <c r="Y28" s="58">
        <f t="shared" si="5"/>
        <v>64.148673975550466</v>
      </c>
      <c r="Z28" s="112">
        <f>VLOOKUP(A28,cnty!$A$2:$C$23,3,FALSE)</f>
        <v>1</v>
      </c>
      <c r="AA28" s="95">
        <f t="shared" si="6"/>
        <v>54.866538762499999</v>
      </c>
      <c r="AB28" s="95">
        <f t="shared" si="7"/>
        <v>360.91322030199996</v>
      </c>
      <c r="AC28" s="95">
        <f t="shared" si="8"/>
        <v>61.281470727600002</v>
      </c>
      <c r="AD28" s="95">
        <f t="shared" si="9"/>
        <v>68.324943456527436</v>
      </c>
      <c r="AE28" s="95">
        <f t="shared" si="10"/>
        <v>449.44288314941934</v>
      </c>
      <c r="AF28" s="95">
        <f t="shared" si="11"/>
        <v>76.313416461726291</v>
      </c>
      <c r="AG28" s="95">
        <f t="shared" si="12"/>
        <v>81.824879062388149</v>
      </c>
      <c r="AH28" s="95">
        <f t="shared" si="13"/>
        <v>538.24573718895522</v>
      </c>
      <c r="AI28" s="95">
        <f t="shared" si="14"/>
        <v>91.391748853644486</v>
      </c>
    </row>
    <row r="29" spans="1:35" x14ac:dyDescent="0.25">
      <c r="A29" s="1" t="s">
        <v>63</v>
      </c>
      <c r="B29" s="1" t="s">
        <v>64</v>
      </c>
      <c r="C29" s="1" t="s">
        <v>39</v>
      </c>
      <c r="D29" s="8">
        <v>201.490635</v>
      </c>
      <c r="E29" s="8">
        <v>1.0901381799999998</v>
      </c>
      <c r="F29" s="8">
        <v>3.9697699300000004</v>
      </c>
      <c r="G29" s="8">
        <v>0.51606929199999996</v>
      </c>
      <c r="H29" s="8">
        <v>0.16771302999999999</v>
      </c>
      <c r="I29" s="8">
        <v>2.5236549720000001</v>
      </c>
      <c r="J29" t="str">
        <f t="shared" si="2"/>
        <v>13067_2275050011</v>
      </c>
      <c r="K29" t="str">
        <f t="shared" si="3"/>
        <v>13_2275050011</v>
      </c>
      <c r="L29" s="58">
        <f>IF(ISNA(VLOOKUP($J29,'SEMAP Nonroad Growth Factors'!$A$3:$V$121,'SEMAP Nonroad Growth Factors'!U$1,FALSE)),VLOOKUP($K29,'SEMAP Nonroad Growth Factors'!$A$3:$V$121,'SEMAP Nonroad Growth Factors'!U$1,FALSE),VLOOKUP($J29,'SEMAP Nonroad Growth Factors'!$A$3:$V$121,'SEMAP Nonroad Growth Factors'!U$1,FALSE))</f>
        <v>0.89202370086279448</v>
      </c>
      <c r="M29" s="58">
        <f t="shared" si="4"/>
        <v>179.73442192189449</v>
      </c>
      <c r="N29" s="58">
        <f t="shared" si="4"/>
        <v>0.97242909377543107</v>
      </c>
      <c r="O29" s="58">
        <f t="shared" si="4"/>
        <v>3.5411288645324368</v>
      </c>
      <c r="P29" s="58">
        <f t="shared" si="4"/>
        <v>0.46034603975148208</v>
      </c>
      <c r="Q29" s="58">
        <f t="shared" si="4"/>
        <v>0.14960399770351288</v>
      </c>
      <c r="R29" s="58">
        <f t="shared" si="4"/>
        <v>2.2511600478242322</v>
      </c>
      <c r="S29" s="58">
        <f>IF(ISNA(VLOOKUP($J29,'SEMAP Nonroad Growth Factors'!$A$3:$V$121,'SEMAP Nonroad Growth Factors'!V$1,FALSE)),VLOOKUP($K29,'SEMAP Nonroad Growth Factors'!$A$3:$V$121,'SEMAP Nonroad Growth Factors'!V$1,FALSE),VLOOKUP($J29,'SEMAP Nonroad Growth Factors'!$A$3:$V$121,'SEMAP Nonroad Growth Factors'!V$1,FALSE))</f>
        <v>0.91311745820169576</v>
      </c>
      <c r="T29" s="58">
        <f t="shared" si="5"/>
        <v>183.98461648264563</v>
      </c>
      <c r="U29" s="58">
        <f t="shared" si="5"/>
        <v>0.99542420401022258</v>
      </c>
      <c r="V29" s="58">
        <f t="shared" si="5"/>
        <v>3.6248662281271242</v>
      </c>
      <c r="W29" s="58">
        <f t="shared" si="5"/>
        <v>0.47123188016698869</v>
      </c>
      <c r="X29" s="58">
        <f t="shared" si="5"/>
        <v>0.15314169566090474</v>
      </c>
      <c r="Y29" s="58">
        <f t="shared" si="5"/>
        <v>2.3043934134107116</v>
      </c>
      <c r="Z29" s="112">
        <f>VLOOKUP(A29,cnty!$A$2:$C$23,3,FALSE)</f>
        <v>1</v>
      </c>
      <c r="AA29" s="95">
        <f t="shared" si="6"/>
        <v>0.16771302999999999</v>
      </c>
      <c r="AB29" s="95">
        <f t="shared" si="7"/>
        <v>1.0901381799999998</v>
      </c>
      <c r="AC29" s="95">
        <f t="shared" si="8"/>
        <v>0.51606929199999996</v>
      </c>
      <c r="AD29" s="95">
        <f t="shared" si="9"/>
        <v>0.14960399770351288</v>
      </c>
      <c r="AE29" s="95">
        <f t="shared" si="10"/>
        <v>0.97242909377543107</v>
      </c>
      <c r="AF29" s="95">
        <f t="shared" si="11"/>
        <v>0.46034603975148208</v>
      </c>
      <c r="AG29" s="95">
        <f t="shared" si="12"/>
        <v>0.15314169566090474</v>
      </c>
      <c r="AH29" s="95">
        <f t="shared" si="13"/>
        <v>0.99542420401022258</v>
      </c>
      <c r="AI29" s="95">
        <f t="shared" si="14"/>
        <v>0.47123188016698869</v>
      </c>
    </row>
    <row r="30" spans="1:35" x14ac:dyDescent="0.25">
      <c r="A30" s="1" t="s">
        <v>63</v>
      </c>
      <c r="B30" s="1" t="s">
        <v>64</v>
      </c>
      <c r="C30" s="1" t="s">
        <v>22</v>
      </c>
      <c r="D30" s="8">
        <v>3.5908396200000001</v>
      </c>
      <c r="E30" s="8">
        <v>4.8955968639999998</v>
      </c>
      <c r="F30" s="8">
        <v>0.52838342309999997</v>
      </c>
      <c r="G30" s="8">
        <v>0.52838342309999997</v>
      </c>
      <c r="H30" s="8">
        <v>3.0520446700000002E-2</v>
      </c>
      <c r="I30" s="8">
        <v>0.48315850899999996</v>
      </c>
      <c r="J30" t="str">
        <f t="shared" si="2"/>
        <v>13067_2275070000</v>
      </c>
      <c r="K30" t="str">
        <f t="shared" si="3"/>
        <v>13_2275070000</v>
      </c>
      <c r="L30" s="58">
        <f>IF(ISNA(VLOOKUP($J30,'SEMAP Nonroad Growth Factors'!$A$3:$V$121,'SEMAP Nonroad Growth Factors'!U$1,FALSE)),VLOOKUP($K30,'SEMAP Nonroad Growth Factors'!$A$3:$V$121,'SEMAP Nonroad Growth Factors'!U$1,FALSE),VLOOKUP($J30,'SEMAP Nonroad Growth Factors'!$A$3:$V$121,'SEMAP Nonroad Growth Factors'!U$1,FALSE))</f>
        <v>1.245293488482746</v>
      </c>
      <c r="M30" s="58">
        <f t="shared" si="4"/>
        <v>4.4716491969718586</v>
      </c>
      <c r="N30" s="58">
        <f t="shared" si="4"/>
        <v>6.096454896975751</v>
      </c>
      <c r="O30" s="58">
        <f t="shared" si="4"/>
        <v>0.65799243620865377</v>
      </c>
      <c r="P30" s="58">
        <f t="shared" si="4"/>
        <v>0.65799243620865377</v>
      </c>
      <c r="Q30" s="58">
        <f t="shared" si="4"/>
        <v>3.8006913541094714E-2</v>
      </c>
      <c r="R30" s="58">
        <f t="shared" si="4"/>
        <v>0.60167414516273221</v>
      </c>
      <c r="S30" s="58">
        <f>IF(ISNA(VLOOKUP($J30,'SEMAP Nonroad Growth Factors'!$A$3:$V$121,'SEMAP Nonroad Growth Factors'!V$1,FALSE)),VLOOKUP($K30,'SEMAP Nonroad Growth Factors'!$A$3:$V$121,'SEMAP Nonroad Growth Factors'!V$1,FALSE),VLOOKUP($J30,'SEMAP Nonroad Growth Factors'!$A$3:$V$121,'SEMAP Nonroad Growth Factors'!V$1,FALSE))</f>
        <v>1.4913439212300659</v>
      </c>
      <c r="T30" s="58">
        <f t="shared" si="5"/>
        <v>5.3551768393990802</v>
      </c>
      <c r="U30" s="58">
        <f t="shared" si="5"/>
        <v>7.3010186239193731</v>
      </c>
      <c r="V30" s="58">
        <f t="shared" si="5"/>
        <v>0.78800140611891889</v>
      </c>
      <c r="W30" s="58">
        <f t="shared" si="5"/>
        <v>0.78800140611891889</v>
      </c>
      <c r="X30" s="58">
        <f t="shared" si="5"/>
        <v>4.5516482659271225E-2</v>
      </c>
      <c r="Y30" s="58">
        <f t="shared" si="5"/>
        <v>0.72055550538773205</v>
      </c>
      <c r="Z30" s="112">
        <f>VLOOKUP(A30,cnty!$A$2:$C$23,3,FALSE)</f>
        <v>1</v>
      </c>
      <c r="AA30" s="95">
        <f t="shared" si="6"/>
        <v>3.0520446700000002E-2</v>
      </c>
      <c r="AB30" s="95">
        <f t="shared" si="7"/>
        <v>4.8955968639999998</v>
      </c>
      <c r="AC30" s="95">
        <f t="shared" si="8"/>
        <v>0.52838342309999997</v>
      </c>
      <c r="AD30" s="95">
        <f t="shared" si="9"/>
        <v>3.8006913541094714E-2</v>
      </c>
      <c r="AE30" s="95">
        <f t="shared" si="10"/>
        <v>6.096454896975751</v>
      </c>
      <c r="AF30" s="95">
        <f t="shared" si="11"/>
        <v>0.65799243620865377</v>
      </c>
      <c r="AG30" s="95">
        <f t="shared" si="12"/>
        <v>4.5516482659271225E-2</v>
      </c>
      <c r="AH30" s="95">
        <f t="shared" si="13"/>
        <v>7.3010186239193731</v>
      </c>
      <c r="AI30" s="95">
        <f t="shared" si="14"/>
        <v>0.78800140611891889</v>
      </c>
    </row>
    <row r="31" spans="1:35" x14ac:dyDescent="0.25">
      <c r="A31" s="1" t="s">
        <v>63</v>
      </c>
      <c r="B31" s="1" t="s">
        <v>64</v>
      </c>
      <c r="C31" s="1" t="s">
        <v>42</v>
      </c>
      <c r="D31" s="8">
        <v>3.1740300000000001</v>
      </c>
      <c r="E31" s="8">
        <v>0.68151600000000001</v>
      </c>
      <c r="F31" s="8">
        <v>0.53030699999999997</v>
      </c>
      <c r="G31" s="8">
        <v>6.8939899999999998E-2</v>
      </c>
      <c r="H31" s="8">
        <v>0.14282</v>
      </c>
      <c r="I31" s="8">
        <v>0.884297</v>
      </c>
      <c r="J31" t="str">
        <f t="shared" si="2"/>
        <v>13067_2275060012</v>
      </c>
      <c r="K31" t="str">
        <f t="shared" si="3"/>
        <v>13_2275060012</v>
      </c>
      <c r="L31" s="58">
        <f>IF(ISNA(VLOOKUP($J31,'SEMAP Nonroad Growth Factors'!$A$3:$V$121,'SEMAP Nonroad Growth Factors'!U$1,FALSE)),VLOOKUP($K31,'SEMAP Nonroad Growth Factors'!$A$3:$V$121,'SEMAP Nonroad Growth Factors'!U$1,FALSE),VLOOKUP($J31,'SEMAP Nonroad Growth Factors'!$A$3:$V$121,'SEMAP Nonroad Growth Factors'!U$1,FALSE))</f>
        <v>1.069136758715016</v>
      </c>
      <c r="M31" s="58">
        <f t="shared" si="4"/>
        <v>3.3934721462642226</v>
      </c>
      <c r="N31" s="58">
        <f t="shared" si="4"/>
        <v>0.72863380725242288</v>
      </c>
      <c r="O31" s="58">
        <f t="shared" si="4"/>
        <v>0.56697070710388398</v>
      </c>
      <c r="P31" s="58">
        <f t="shared" si="4"/>
        <v>7.3706181232137333E-2</v>
      </c>
      <c r="Q31" s="58">
        <f t="shared" si="4"/>
        <v>0.1526941118796786</v>
      </c>
      <c r="R31" s="58">
        <f t="shared" si="4"/>
        <v>0.94543442832141256</v>
      </c>
      <c r="S31" s="58">
        <f>IF(ISNA(VLOOKUP($J31,'SEMAP Nonroad Growth Factors'!$A$3:$V$121,'SEMAP Nonroad Growth Factors'!V$1,FALSE)),VLOOKUP($K31,'SEMAP Nonroad Growth Factors'!$A$3:$V$121,'SEMAP Nonroad Growth Factors'!V$1,FALSE),VLOOKUP($J31,'SEMAP Nonroad Growth Factors'!$A$3:$V$121,'SEMAP Nonroad Growth Factors'!V$1,FALSE))</f>
        <v>1.2142350393764754</v>
      </c>
      <c r="T31" s="58">
        <f t="shared" si="5"/>
        <v>3.8540184420321144</v>
      </c>
      <c r="U31" s="58">
        <f t="shared" si="5"/>
        <v>0.82752060709569797</v>
      </c>
      <c r="V31" s="58">
        <f t="shared" si="5"/>
        <v>0.64391734102662046</v>
      </c>
      <c r="W31" s="58">
        <f t="shared" si="5"/>
        <v>8.370924219111027E-2</v>
      </c>
      <c r="X31" s="58">
        <f t="shared" si="5"/>
        <v>0.17341704832374821</v>
      </c>
      <c r="Y31" s="58">
        <f t="shared" si="5"/>
        <v>1.073744402615499</v>
      </c>
      <c r="Z31" s="112">
        <f>VLOOKUP(A31,cnty!$A$2:$C$23,3,FALSE)</f>
        <v>1</v>
      </c>
      <c r="AA31" s="95">
        <f t="shared" si="6"/>
        <v>0.14282</v>
      </c>
      <c r="AB31" s="95">
        <f t="shared" si="7"/>
        <v>0.68151600000000001</v>
      </c>
      <c r="AC31" s="95">
        <f t="shared" si="8"/>
        <v>6.8939899999999998E-2</v>
      </c>
      <c r="AD31" s="95">
        <f t="shared" si="9"/>
        <v>0.1526941118796786</v>
      </c>
      <c r="AE31" s="95">
        <f t="shared" si="10"/>
        <v>0.72863380725242288</v>
      </c>
      <c r="AF31" s="95">
        <f t="shared" si="11"/>
        <v>7.3706181232137333E-2</v>
      </c>
      <c r="AG31" s="95">
        <f t="shared" si="12"/>
        <v>0.17341704832374821</v>
      </c>
      <c r="AH31" s="95">
        <f t="shared" si="13"/>
        <v>0.82752060709569797</v>
      </c>
      <c r="AI31" s="95">
        <f t="shared" si="14"/>
        <v>8.370924219111027E-2</v>
      </c>
    </row>
    <row r="32" spans="1:35" x14ac:dyDescent="0.25">
      <c r="A32" s="1" t="s">
        <v>63</v>
      </c>
      <c r="B32" s="1" t="s">
        <v>64</v>
      </c>
      <c r="C32" s="1" t="s">
        <v>41</v>
      </c>
      <c r="D32" s="8">
        <v>7.4272499999999999</v>
      </c>
      <c r="E32" s="8">
        <v>4.1717200000000003E-2</v>
      </c>
      <c r="F32" s="8">
        <v>0.15921199999999999</v>
      </c>
      <c r="G32" s="8">
        <v>2.0697500000000001E-2</v>
      </c>
      <c r="H32" s="8">
        <v>3.9604999999999996E-3</v>
      </c>
      <c r="I32" s="8">
        <v>4.4800800000000002E-2</v>
      </c>
      <c r="J32" t="str">
        <f t="shared" si="2"/>
        <v>13067_2275060011</v>
      </c>
      <c r="K32" t="str">
        <f t="shared" si="3"/>
        <v>13_2275060011</v>
      </c>
      <c r="L32" s="58">
        <f>IF(ISNA(VLOOKUP($J32,'SEMAP Nonroad Growth Factors'!$A$3:$V$121,'SEMAP Nonroad Growth Factors'!U$1,FALSE)),VLOOKUP($K32,'SEMAP Nonroad Growth Factors'!$A$3:$V$121,'SEMAP Nonroad Growth Factors'!U$1,FALSE),VLOOKUP($J32,'SEMAP Nonroad Growth Factors'!$A$3:$V$121,'SEMAP Nonroad Growth Factors'!U$1,FALSE))</f>
        <v>1.069136758715016</v>
      </c>
      <c r="M32" s="58">
        <f t="shared" si="4"/>
        <v>7.9407459911661027</v>
      </c>
      <c r="N32" s="58">
        <f t="shared" si="4"/>
        <v>4.4601391990666067E-2</v>
      </c>
      <c r="O32" s="58">
        <f t="shared" si="4"/>
        <v>0.17021940162853513</v>
      </c>
      <c r="P32" s="58">
        <f t="shared" si="4"/>
        <v>2.2128458063504046E-2</v>
      </c>
      <c r="Q32" s="58">
        <f t="shared" si="4"/>
        <v>4.2343161328908209E-3</v>
      </c>
      <c r="R32" s="58">
        <f t="shared" si="4"/>
        <v>4.789818209983969E-2</v>
      </c>
      <c r="S32" s="58">
        <f>IF(ISNA(VLOOKUP($J32,'SEMAP Nonroad Growth Factors'!$A$3:$V$121,'SEMAP Nonroad Growth Factors'!V$1,FALSE)),VLOOKUP($K32,'SEMAP Nonroad Growth Factors'!$A$3:$V$121,'SEMAP Nonroad Growth Factors'!V$1,FALSE),VLOOKUP($J32,'SEMAP Nonroad Growth Factors'!$A$3:$V$121,'SEMAP Nonroad Growth Factors'!V$1,FALSE))</f>
        <v>1.2142350393764754</v>
      </c>
      <c r="T32" s="58">
        <f t="shared" si="5"/>
        <v>9.0184271962089273</v>
      </c>
      <c r="U32" s="58">
        <f t="shared" si="5"/>
        <v>5.0654485984676305E-2</v>
      </c>
      <c r="V32" s="58">
        <f t="shared" si="5"/>
        <v>0.19332078908920738</v>
      </c>
      <c r="W32" s="58">
        <f t="shared" si="5"/>
        <v>2.5131629727494598E-2</v>
      </c>
      <c r="X32" s="58">
        <f t="shared" si="5"/>
        <v>4.8089778734505305E-3</v>
      </c>
      <c r="Y32" s="58">
        <f t="shared" si="5"/>
        <v>5.4398701152097599E-2</v>
      </c>
      <c r="Z32" s="112">
        <f>VLOOKUP(A32,cnty!$A$2:$C$23,3,FALSE)</f>
        <v>1</v>
      </c>
      <c r="AA32" s="95">
        <f t="shared" si="6"/>
        <v>3.9604999999999996E-3</v>
      </c>
      <c r="AB32" s="95">
        <f t="shared" si="7"/>
        <v>4.1717200000000003E-2</v>
      </c>
      <c r="AC32" s="95">
        <f t="shared" si="8"/>
        <v>2.0697500000000001E-2</v>
      </c>
      <c r="AD32" s="95">
        <f t="shared" si="9"/>
        <v>4.2343161328908209E-3</v>
      </c>
      <c r="AE32" s="95">
        <f t="shared" si="10"/>
        <v>4.4601391990666067E-2</v>
      </c>
      <c r="AF32" s="95">
        <f t="shared" si="11"/>
        <v>2.2128458063504046E-2</v>
      </c>
      <c r="AG32" s="95">
        <f t="shared" si="12"/>
        <v>4.8089778734505305E-3</v>
      </c>
      <c r="AH32" s="95">
        <f t="shared" si="13"/>
        <v>5.0654485984676305E-2</v>
      </c>
      <c r="AI32" s="95">
        <f t="shared" si="14"/>
        <v>2.5131629727494598E-2</v>
      </c>
    </row>
    <row r="33" spans="1:35" x14ac:dyDescent="0.25">
      <c r="A33" s="1" t="s">
        <v>63</v>
      </c>
      <c r="B33" s="1" t="s">
        <v>64</v>
      </c>
      <c r="C33" s="1" t="s">
        <v>40</v>
      </c>
      <c r="D33" s="8">
        <v>62.941933999999996</v>
      </c>
      <c r="E33" s="8">
        <v>2.1277176</v>
      </c>
      <c r="F33" s="8">
        <v>1.5556391999999999</v>
      </c>
      <c r="G33" s="8">
        <v>0.20223331999999999</v>
      </c>
      <c r="H33" s="8">
        <v>0.48356265999999998</v>
      </c>
      <c r="I33" s="8">
        <v>3.5894128000000003</v>
      </c>
      <c r="J33" t="str">
        <f t="shared" si="2"/>
        <v>13067_2275050012</v>
      </c>
      <c r="K33" t="str">
        <f t="shared" si="3"/>
        <v>13_2275050012</v>
      </c>
      <c r="L33" s="58">
        <f>IF(ISNA(VLOOKUP($J33,'SEMAP Nonroad Growth Factors'!$A$3:$V$121,'SEMAP Nonroad Growth Factors'!U$1,FALSE)),VLOOKUP($K33,'SEMAP Nonroad Growth Factors'!$A$3:$V$121,'SEMAP Nonroad Growth Factors'!U$1,FALSE),VLOOKUP($J33,'SEMAP Nonroad Growth Factors'!$A$3:$V$121,'SEMAP Nonroad Growth Factors'!U$1,FALSE))</f>
        <v>0.89202370086279448</v>
      </c>
      <c r="M33" s="58">
        <f t="shared" si="4"/>
        <v>56.145696906141751</v>
      </c>
      <c r="N33" s="58">
        <f t="shared" si="4"/>
        <v>1.897974527942903</v>
      </c>
      <c r="O33" s="58">
        <f t="shared" si="4"/>
        <v>1.3876670363912369</v>
      </c>
      <c r="P33" s="58">
        <f t="shared" si="4"/>
        <v>0.18039691454416978</v>
      </c>
      <c r="Q33" s="58">
        <f t="shared" si="4"/>
        <v>0.43134935357225718</v>
      </c>
      <c r="R33" s="58">
        <f t="shared" si="4"/>
        <v>3.2018412897802859</v>
      </c>
      <c r="S33" s="58">
        <f>IF(ISNA(VLOOKUP($J33,'SEMAP Nonroad Growth Factors'!$A$3:$V$121,'SEMAP Nonroad Growth Factors'!V$1,FALSE)),VLOOKUP($K33,'SEMAP Nonroad Growth Factors'!$A$3:$V$121,'SEMAP Nonroad Growth Factors'!V$1,FALSE),VLOOKUP($J33,'SEMAP Nonroad Growth Factors'!$A$3:$V$121,'SEMAP Nonroad Growth Factors'!V$1,FALSE))</f>
        <v>0.91311745820169576</v>
      </c>
      <c r="T33" s="58">
        <f t="shared" si="5"/>
        <v>57.473378788378888</v>
      </c>
      <c r="U33" s="58">
        <f t="shared" si="5"/>
        <v>1.9428560866830125</v>
      </c>
      <c r="V33" s="58">
        <f t="shared" si="5"/>
        <v>1.4204813121829194</v>
      </c>
      <c r="W33" s="58">
        <f t="shared" si="5"/>
        <v>0.18466277512209017</v>
      </c>
      <c r="X33" s="58">
        <f t="shared" si="5"/>
        <v>0.44154950698045081</v>
      </c>
      <c r="Y33" s="58">
        <f t="shared" si="5"/>
        <v>3.277555492372632</v>
      </c>
      <c r="Z33" s="112">
        <f>VLOOKUP(A33,cnty!$A$2:$C$23,3,FALSE)</f>
        <v>1</v>
      </c>
      <c r="AA33" s="95">
        <f t="shared" si="6"/>
        <v>0.48356265999999998</v>
      </c>
      <c r="AB33" s="95">
        <f t="shared" si="7"/>
        <v>2.1277176</v>
      </c>
      <c r="AC33" s="95">
        <f t="shared" si="8"/>
        <v>0.20223331999999999</v>
      </c>
      <c r="AD33" s="95">
        <f t="shared" si="9"/>
        <v>0.43134935357225718</v>
      </c>
      <c r="AE33" s="95">
        <f t="shared" si="10"/>
        <v>1.897974527942903</v>
      </c>
      <c r="AF33" s="95">
        <f t="shared" si="11"/>
        <v>0.18039691454416978</v>
      </c>
      <c r="AG33" s="95">
        <f t="shared" si="12"/>
        <v>0.44154950698045081</v>
      </c>
      <c r="AH33" s="95">
        <f t="shared" si="13"/>
        <v>1.9428560866830125</v>
      </c>
      <c r="AI33" s="95">
        <f t="shared" si="14"/>
        <v>0.18466277512209017</v>
      </c>
    </row>
    <row r="34" spans="1:35" x14ac:dyDescent="0.25">
      <c r="A34" s="1" t="s">
        <v>63</v>
      </c>
      <c r="B34" s="1" t="s">
        <v>64</v>
      </c>
      <c r="C34" s="1" t="s">
        <v>38</v>
      </c>
      <c r="D34" s="8">
        <v>1.82769E-4</v>
      </c>
      <c r="E34" s="8">
        <v>1.9137800000000002E-5</v>
      </c>
      <c r="F34" s="8">
        <v>5.0978899999999999E-7</v>
      </c>
      <c r="G34" s="8">
        <v>4.8875200000000003E-7</v>
      </c>
      <c r="H34" s="8">
        <v>5.3267500000000005E-7</v>
      </c>
      <c r="I34" s="8">
        <v>6.1739700000000001E-6</v>
      </c>
      <c r="J34" t="str">
        <f t="shared" si="2"/>
        <v>13067_2268008005</v>
      </c>
      <c r="K34" t="str">
        <f t="shared" si="3"/>
        <v>13_2268008005</v>
      </c>
      <c r="L34" s="58">
        <f>IF(ISNA(VLOOKUP($J34,'SEMAP Nonroad Growth Factors'!$A$3:$V$121,'SEMAP Nonroad Growth Factors'!U$1,FALSE)),VLOOKUP($K34,'SEMAP Nonroad Growth Factors'!$A$3:$V$121,'SEMAP Nonroad Growth Factors'!U$1,FALSE),VLOOKUP($J34,'SEMAP Nonroad Growth Factors'!$A$3:$V$121,'SEMAP Nonroad Growth Factors'!U$1,FALSE))</f>
        <v>1.245293488482746</v>
      </c>
      <c r="M34" s="58">
        <f t="shared" si="4"/>
        <v>2.2760104559650299E-4</v>
      </c>
      <c r="N34" s="58">
        <f t="shared" si="4"/>
        <v>2.38321777238851E-5</v>
      </c>
      <c r="O34" s="58">
        <f t="shared" si="4"/>
        <v>6.3483692220013064E-7</v>
      </c>
      <c r="P34" s="58">
        <f t="shared" si="4"/>
        <v>6.0863968308291917E-7</v>
      </c>
      <c r="Q34" s="58">
        <f t="shared" si="4"/>
        <v>6.6333670897754678E-7</v>
      </c>
      <c r="R34" s="58">
        <f t="shared" si="4"/>
        <v>7.688404639087819E-6</v>
      </c>
      <c r="S34" s="58">
        <f>IF(ISNA(VLOOKUP($J34,'SEMAP Nonroad Growth Factors'!$A$3:$V$121,'SEMAP Nonroad Growth Factors'!V$1,FALSE)),VLOOKUP($K34,'SEMAP Nonroad Growth Factors'!$A$3:$V$121,'SEMAP Nonroad Growth Factors'!V$1,FALSE),VLOOKUP($J34,'SEMAP Nonroad Growth Factors'!$A$3:$V$121,'SEMAP Nonroad Growth Factors'!V$1,FALSE))</f>
        <v>1.4913439212300659</v>
      </c>
      <c r="T34" s="58">
        <f t="shared" si="5"/>
        <v>2.7257143713929789E-4</v>
      </c>
      <c r="U34" s="58">
        <f t="shared" si="5"/>
        <v>2.8541041695716758E-5</v>
      </c>
      <c r="V34" s="58">
        <f t="shared" si="5"/>
        <v>7.6027072625995405E-7</v>
      </c>
      <c r="W34" s="58">
        <f t="shared" si="5"/>
        <v>7.2889732418903716E-7</v>
      </c>
      <c r="X34" s="58">
        <f t="shared" si="5"/>
        <v>7.9440162324122538E-7</v>
      </c>
      <c r="Y34" s="58">
        <f t="shared" si="5"/>
        <v>9.2075126293567901E-6</v>
      </c>
      <c r="Z34" s="112">
        <f>VLOOKUP(A34,cnty!$A$2:$C$23,3,FALSE)</f>
        <v>1</v>
      </c>
      <c r="AA34" s="95">
        <f t="shared" si="6"/>
        <v>5.3267500000000005E-7</v>
      </c>
      <c r="AB34" s="95">
        <f t="shared" si="7"/>
        <v>1.9137800000000002E-5</v>
      </c>
      <c r="AC34" s="95">
        <f t="shared" si="8"/>
        <v>4.8875200000000003E-7</v>
      </c>
      <c r="AD34" s="95">
        <f t="shared" si="9"/>
        <v>6.6333670897754678E-7</v>
      </c>
      <c r="AE34" s="95">
        <f t="shared" si="10"/>
        <v>2.38321777238851E-5</v>
      </c>
      <c r="AF34" s="95">
        <f t="shared" si="11"/>
        <v>6.0863968308291917E-7</v>
      </c>
      <c r="AG34" s="95">
        <f t="shared" si="12"/>
        <v>7.9440162324122538E-7</v>
      </c>
      <c r="AH34" s="95">
        <f t="shared" si="13"/>
        <v>2.8541041695716758E-5</v>
      </c>
      <c r="AI34" s="95">
        <f t="shared" si="14"/>
        <v>7.2889732418903716E-7</v>
      </c>
    </row>
    <row r="35" spans="1:35" x14ac:dyDescent="0.25">
      <c r="A35" s="1" t="s">
        <v>63</v>
      </c>
      <c r="B35" s="1" t="s">
        <v>64</v>
      </c>
      <c r="C35" s="1" t="s">
        <v>17</v>
      </c>
      <c r="D35" s="8">
        <v>1.11866E-2</v>
      </c>
      <c r="E35" s="8">
        <v>1.17135E-3</v>
      </c>
      <c r="F35" s="8">
        <v>3.1202299999999998E-5</v>
      </c>
      <c r="G35" s="8">
        <v>2.99147E-5</v>
      </c>
      <c r="H35" s="8">
        <v>3.26031E-5</v>
      </c>
      <c r="I35" s="8">
        <v>3.7788600000000002E-4</v>
      </c>
      <c r="J35" t="str">
        <f t="shared" si="2"/>
        <v>13067_2270008005</v>
      </c>
      <c r="K35" t="str">
        <f t="shared" si="3"/>
        <v>13_2270008005</v>
      </c>
      <c r="L35" s="58">
        <f>IF(ISNA(VLOOKUP($J35,'SEMAP Nonroad Growth Factors'!$A$3:$V$121,'SEMAP Nonroad Growth Factors'!U$1,FALSE)),VLOOKUP($K35,'SEMAP Nonroad Growth Factors'!$A$3:$V$121,'SEMAP Nonroad Growth Factors'!U$1,FALSE),VLOOKUP($J35,'SEMAP Nonroad Growth Factors'!$A$3:$V$121,'SEMAP Nonroad Growth Factors'!U$1,FALSE))</f>
        <v>1.245293488482746</v>
      </c>
      <c r="M35" s="58">
        <f t="shared" si="4"/>
        <v>1.3930600138261086E-2</v>
      </c>
      <c r="N35" s="58">
        <f t="shared" si="4"/>
        <v>1.4586745277342646E-3</v>
      </c>
      <c r="O35" s="58">
        <f t="shared" si="4"/>
        <v>3.8856021015685186E-5</v>
      </c>
      <c r="P35" s="58">
        <f t="shared" si="4"/>
        <v>3.7252581119914804E-5</v>
      </c>
      <c r="Q35" s="58">
        <f t="shared" si="4"/>
        <v>4.0600428134351814E-5</v>
      </c>
      <c r="R35" s="58">
        <f t="shared" si="4"/>
        <v>4.7057897518879097E-4</v>
      </c>
      <c r="S35" s="58">
        <f>IF(ISNA(VLOOKUP($J35,'SEMAP Nonroad Growth Factors'!$A$3:$V$121,'SEMAP Nonroad Growth Factors'!V$1,FALSE)),VLOOKUP($K35,'SEMAP Nonroad Growth Factors'!$A$3:$V$121,'SEMAP Nonroad Growth Factors'!V$1,FALSE),VLOOKUP($J35,'SEMAP Nonroad Growth Factors'!$A$3:$V$121,'SEMAP Nonroad Growth Factors'!V$1,FALSE))</f>
        <v>1.4913439212300659</v>
      </c>
      <c r="T35" s="58">
        <f t="shared" si="5"/>
        <v>1.6683067909232255E-2</v>
      </c>
      <c r="U35" s="58">
        <f t="shared" si="5"/>
        <v>1.7468857021328377E-3</v>
      </c>
      <c r="V35" s="58">
        <f t="shared" si="5"/>
        <v>4.6533360433396884E-5</v>
      </c>
      <c r="W35" s="58">
        <f t="shared" si="5"/>
        <v>4.4613106000421055E-5</v>
      </c>
      <c r="X35" s="58">
        <f t="shared" si="5"/>
        <v>4.8622434998255959E-5</v>
      </c>
      <c r="Y35" s="58">
        <f t="shared" si="5"/>
        <v>5.635579890179447E-4</v>
      </c>
      <c r="Z35" s="112">
        <f>VLOOKUP(A35,cnty!$A$2:$C$23,3,FALSE)</f>
        <v>1</v>
      </c>
      <c r="AA35" s="95">
        <f t="shared" si="6"/>
        <v>3.26031E-5</v>
      </c>
      <c r="AB35" s="95">
        <f t="shared" si="7"/>
        <v>1.17135E-3</v>
      </c>
      <c r="AC35" s="95">
        <f t="shared" si="8"/>
        <v>2.99147E-5</v>
      </c>
      <c r="AD35" s="95">
        <f t="shared" si="9"/>
        <v>4.0600428134351814E-5</v>
      </c>
      <c r="AE35" s="95">
        <f t="shared" si="10"/>
        <v>1.4586745277342646E-3</v>
      </c>
      <c r="AF35" s="95">
        <f t="shared" si="11"/>
        <v>3.7252581119914804E-5</v>
      </c>
      <c r="AG35" s="95">
        <f t="shared" si="12"/>
        <v>4.8622434998255959E-5</v>
      </c>
      <c r="AH35" s="95">
        <f t="shared" si="13"/>
        <v>1.7468857021328377E-3</v>
      </c>
      <c r="AI35" s="95">
        <f t="shared" si="14"/>
        <v>4.4613106000421055E-5</v>
      </c>
    </row>
    <row r="36" spans="1:35" x14ac:dyDescent="0.25">
      <c r="A36" s="1" t="s">
        <v>63</v>
      </c>
      <c r="B36" s="1" t="s">
        <v>64</v>
      </c>
      <c r="C36" s="1" t="s">
        <v>18</v>
      </c>
      <c r="D36" s="8">
        <v>244.60461999999998</v>
      </c>
      <c r="E36" s="8">
        <v>144.386292</v>
      </c>
      <c r="F36" s="8">
        <v>52.730311999999998</v>
      </c>
      <c r="G36" s="8">
        <v>52.586490599999998</v>
      </c>
      <c r="H36" s="8">
        <v>7.7421799999999994</v>
      </c>
      <c r="I36" s="8">
        <v>88.181781999999998</v>
      </c>
      <c r="J36" t="str">
        <f t="shared" si="2"/>
        <v>13067_2275001000</v>
      </c>
      <c r="K36" t="str">
        <f t="shared" si="3"/>
        <v>13_2275001000</v>
      </c>
      <c r="L36" s="58">
        <f>IF(ISNA(VLOOKUP($J36,'SEMAP Nonroad Growth Factors'!$A$3:$V$121,'SEMAP Nonroad Growth Factors'!U$1,FALSE)),VLOOKUP($K36,'SEMAP Nonroad Growth Factors'!$A$3:$V$121,'SEMAP Nonroad Growth Factors'!U$1,FALSE),VLOOKUP($J36,'SEMAP Nonroad Growth Factors'!$A$3:$V$121,'SEMAP Nonroad Growth Factors'!U$1,FALSE))</f>
        <v>1</v>
      </c>
      <c r="M36" s="58">
        <f t="shared" si="4"/>
        <v>244.60461999999998</v>
      </c>
      <c r="N36" s="58">
        <f t="shared" si="4"/>
        <v>144.386292</v>
      </c>
      <c r="O36" s="58">
        <f t="shared" si="4"/>
        <v>52.730311999999998</v>
      </c>
      <c r="P36" s="58">
        <f t="shared" si="4"/>
        <v>52.586490599999998</v>
      </c>
      <c r="Q36" s="58">
        <f t="shared" si="4"/>
        <v>7.7421799999999994</v>
      </c>
      <c r="R36" s="58">
        <f t="shared" si="4"/>
        <v>88.181781999999998</v>
      </c>
      <c r="S36" s="58">
        <f>IF(ISNA(VLOOKUP($J36,'SEMAP Nonroad Growth Factors'!$A$3:$V$121,'SEMAP Nonroad Growth Factors'!V$1,FALSE)),VLOOKUP($K36,'SEMAP Nonroad Growth Factors'!$A$3:$V$121,'SEMAP Nonroad Growth Factors'!V$1,FALSE),VLOOKUP($J36,'SEMAP Nonroad Growth Factors'!$A$3:$V$121,'SEMAP Nonroad Growth Factors'!V$1,FALSE))</f>
        <v>1</v>
      </c>
      <c r="T36" s="58">
        <f t="shared" si="5"/>
        <v>244.60461999999998</v>
      </c>
      <c r="U36" s="58">
        <f t="shared" si="5"/>
        <v>144.386292</v>
      </c>
      <c r="V36" s="58">
        <f t="shared" si="5"/>
        <v>52.730311999999998</v>
      </c>
      <c r="W36" s="58">
        <f t="shared" si="5"/>
        <v>52.586490599999998</v>
      </c>
      <c r="X36" s="58">
        <f t="shared" si="5"/>
        <v>7.7421799999999994</v>
      </c>
      <c r="Y36" s="58">
        <f t="shared" si="5"/>
        <v>88.181781999999998</v>
      </c>
      <c r="Z36" s="112">
        <f>VLOOKUP(A36,cnty!$A$2:$C$23,3,FALSE)</f>
        <v>1</v>
      </c>
      <c r="AA36" s="95">
        <f t="shared" si="6"/>
        <v>7.7421799999999994</v>
      </c>
      <c r="AB36" s="95">
        <f t="shared" si="7"/>
        <v>144.386292</v>
      </c>
      <c r="AC36" s="95">
        <f t="shared" si="8"/>
        <v>52.586490599999998</v>
      </c>
      <c r="AD36" s="95">
        <f t="shared" si="9"/>
        <v>7.7421799999999994</v>
      </c>
      <c r="AE36" s="95">
        <f t="shared" si="10"/>
        <v>144.386292</v>
      </c>
      <c r="AF36" s="95">
        <f t="shared" si="11"/>
        <v>52.586490599999998</v>
      </c>
      <c r="AG36" s="95">
        <f t="shared" si="12"/>
        <v>7.7421799999999994</v>
      </c>
      <c r="AH36" s="95">
        <f t="shared" si="13"/>
        <v>144.386292</v>
      </c>
      <c r="AI36" s="95">
        <f t="shared" si="14"/>
        <v>52.586490599999998</v>
      </c>
    </row>
    <row r="37" spans="1:35" x14ac:dyDescent="0.25">
      <c r="A37" s="1" t="s">
        <v>63</v>
      </c>
      <c r="B37" s="1" t="s">
        <v>64</v>
      </c>
      <c r="C37" s="1" t="s">
        <v>37</v>
      </c>
      <c r="D37" s="8">
        <v>2.3112100000000001E-4</v>
      </c>
      <c r="E37" s="8">
        <v>2.42007E-5</v>
      </c>
      <c r="F37" s="8">
        <v>6.4465400000000005E-7</v>
      </c>
      <c r="G37" s="8">
        <v>6.1805099999999998E-7</v>
      </c>
      <c r="H37" s="8">
        <v>6.7359400000000004E-7</v>
      </c>
      <c r="I37" s="8">
        <v>7.8072899999999999E-6</v>
      </c>
      <c r="J37" t="str">
        <f t="shared" si="2"/>
        <v>13067_2267008005</v>
      </c>
      <c r="K37" t="str">
        <f t="shared" si="3"/>
        <v>13_2267008005</v>
      </c>
      <c r="L37" s="58">
        <f>IF(ISNA(VLOOKUP($J37,'SEMAP Nonroad Growth Factors'!$A$3:$V$121,'SEMAP Nonroad Growth Factors'!U$1,FALSE)),VLOOKUP($K37,'SEMAP Nonroad Growth Factors'!$A$3:$V$121,'SEMAP Nonroad Growth Factors'!U$1,FALSE),VLOOKUP($J37,'SEMAP Nonroad Growth Factors'!$A$3:$V$121,'SEMAP Nonroad Growth Factors'!U$1,FALSE))</f>
        <v>1.245293488482746</v>
      </c>
      <c r="M37" s="58">
        <f t="shared" si="4"/>
        <v>2.8781347635162074E-4</v>
      </c>
      <c r="N37" s="58">
        <f t="shared" si="4"/>
        <v>3.0136974126724391E-5</v>
      </c>
      <c r="O37" s="58">
        <f t="shared" si="4"/>
        <v>8.0278342852435626E-7</v>
      </c>
      <c r="P37" s="58">
        <f t="shared" si="4"/>
        <v>7.6965488585024961E-7</v>
      </c>
      <c r="Q37" s="58">
        <f t="shared" si="4"/>
        <v>8.3882222208104692E-7</v>
      </c>
      <c r="R37" s="58">
        <f t="shared" si="4"/>
        <v>9.7223673996964587E-6</v>
      </c>
      <c r="S37" s="58">
        <f>IF(ISNA(VLOOKUP($J37,'SEMAP Nonroad Growth Factors'!$A$3:$V$121,'SEMAP Nonroad Growth Factors'!V$1,FALSE)),VLOOKUP($K37,'SEMAP Nonroad Growth Factors'!$A$3:$V$121,'SEMAP Nonroad Growth Factors'!V$1,FALSE),VLOOKUP($J37,'SEMAP Nonroad Growth Factors'!$A$3:$V$121,'SEMAP Nonroad Growth Factors'!V$1,FALSE))</f>
        <v>1.4913439212300659</v>
      </c>
      <c r="T37" s="58">
        <f t="shared" si="5"/>
        <v>3.4468089841861407E-4</v>
      </c>
      <c r="U37" s="58">
        <f t="shared" si="5"/>
        <v>3.6091566834512457E-5</v>
      </c>
      <c r="V37" s="58">
        <f t="shared" si="5"/>
        <v>9.61400824196647E-7</v>
      </c>
      <c r="W37" s="58">
        <f t="shared" si="5"/>
        <v>9.2172660186016337E-7</v>
      </c>
      <c r="X37" s="58">
        <f t="shared" si="5"/>
        <v>1.004560317277045E-6</v>
      </c>
      <c r="Y37" s="58">
        <f t="shared" si="5"/>
        <v>1.1643354482780281E-5</v>
      </c>
      <c r="Z37" s="112">
        <f>VLOOKUP(A37,cnty!$A$2:$C$23,3,FALSE)</f>
        <v>1</v>
      </c>
      <c r="AA37" s="95">
        <f t="shared" si="6"/>
        <v>6.7359400000000004E-7</v>
      </c>
      <c r="AB37" s="95">
        <f t="shared" si="7"/>
        <v>2.42007E-5</v>
      </c>
      <c r="AC37" s="95">
        <f t="shared" si="8"/>
        <v>6.1805099999999998E-7</v>
      </c>
      <c r="AD37" s="95">
        <f t="shared" si="9"/>
        <v>8.3882222208104692E-7</v>
      </c>
      <c r="AE37" s="95">
        <f t="shared" si="10"/>
        <v>3.0136974126724391E-5</v>
      </c>
      <c r="AF37" s="95">
        <f t="shared" si="11"/>
        <v>7.6965488585024961E-7</v>
      </c>
      <c r="AG37" s="95">
        <f t="shared" si="12"/>
        <v>1.004560317277045E-6</v>
      </c>
      <c r="AH37" s="95">
        <f t="shared" si="13"/>
        <v>3.6091566834512457E-5</v>
      </c>
      <c r="AI37" s="95">
        <f t="shared" si="14"/>
        <v>9.2172660186016337E-7</v>
      </c>
    </row>
    <row r="38" spans="1:35" x14ac:dyDescent="0.25">
      <c r="A38" s="1" t="s">
        <v>63</v>
      </c>
      <c r="B38" s="1" t="s">
        <v>64</v>
      </c>
      <c r="C38" s="1" t="s">
        <v>16</v>
      </c>
      <c r="D38" s="8">
        <v>2.35279E-3</v>
      </c>
      <c r="E38" s="8">
        <v>2.4636100000000001E-4</v>
      </c>
      <c r="F38" s="8">
        <v>6.56252E-6</v>
      </c>
      <c r="G38" s="8">
        <v>6.2917100000000001E-6</v>
      </c>
      <c r="H38" s="8">
        <v>6.8571300000000004E-6</v>
      </c>
      <c r="I38" s="8">
        <v>7.9477599999999999E-5</v>
      </c>
      <c r="J38" t="str">
        <f t="shared" si="2"/>
        <v>13067_2265008005</v>
      </c>
      <c r="K38" t="str">
        <f t="shared" si="3"/>
        <v>13_2265008005</v>
      </c>
      <c r="L38" s="58">
        <f>IF(ISNA(VLOOKUP($J38,'SEMAP Nonroad Growth Factors'!$A$3:$V$121,'SEMAP Nonroad Growth Factors'!U$1,FALSE)),VLOOKUP($K38,'SEMAP Nonroad Growth Factors'!$A$3:$V$121,'SEMAP Nonroad Growth Factors'!U$1,FALSE),VLOOKUP($J38,'SEMAP Nonroad Growth Factors'!$A$3:$V$121,'SEMAP Nonroad Growth Factors'!U$1,FALSE))</f>
        <v>1.245293488482746</v>
      </c>
      <c r="M38" s="58">
        <f t="shared" si="4"/>
        <v>2.92991406676732E-3</v>
      </c>
      <c r="N38" s="58">
        <f t="shared" si="4"/>
        <v>3.0679174911609782E-4</v>
      </c>
      <c r="O38" s="58">
        <f t="shared" si="4"/>
        <v>8.1722634240377903E-6</v>
      </c>
      <c r="P38" s="58">
        <f t="shared" si="4"/>
        <v>7.8350254944217783E-6</v>
      </c>
      <c r="Q38" s="58">
        <f t="shared" si="4"/>
        <v>8.5391393386796926E-6</v>
      </c>
      <c r="R38" s="58">
        <f t="shared" si="4"/>
        <v>9.8972937760236299E-5</v>
      </c>
      <c r="S38" s="58">
        <f>IF(ISNA(VLOOKUP($J38,'SEMAP Nonroad Growth Factors'!$A$3:$V$121,'SEMAP Nonroad Growth Factors'!V$1,FALSE)),VLOOKUP($K38,'SEMAP Nonroad Growth Factors'!$A$3:$V$121,'SEMAP Nonroad Growth Factors'!V$1,FALSE),VLOOKUP($J38,'SEMAP Nonroad Growth Factors'!$A$3:$V$121,'SEMAP Nonroad Growth Factors'!V$1,FALSE))</f>
        <v>1.4913439212300659</v>
      </c>
      <c r="T38" s="58">
        <f t="shared" si="5"/>
        <v>3.5088190644308867E-3</v>
      </c>
      <c r="U38" s="58">
        <f t="shared" si="5"/>
        <v>3.6740897977816025E-4</v>
      </c>
      <c r="V38" s="58">
        <f t="shared" si="5"/>
        <v>9.7869743099507313E-6</v>
      </c>
      <c r="W38" s="58">
        <f t="shared" si="5"/>
        <v>9.3831034626424178E-6</v>
      </c>
      <c r="X38" s="58">
        <f t="shared" si="5"/>
        <v>1.0226339142584323E-5</v>
      </c>
      <c r="Y38" s="58">
        <f t="shared" si="5"/>
        <v>1.1852843563395468E-4</v>
      </c>
      <c r="Z38" s="112">
        <f>VLOOKUP(A38,cnty!$A$2:$C$23,3,FALSE)</f>
        <v>1</v>
      </c>
      <c r="AA38" s="95">
        <f t="shared" si="6"/>
        <v>6.8571300000000004E-6</v>
      </c>
      <c r="AB38" s="95">
        <f t="shared" si="7"/>
        <v>2.4636100000000001E-4</v>
      </c>
      <c r="AC38" s="95">
        <f t="shared" si="8"/>
        <v>6.2917100000000001E-6</v>
      </c>
      <c r="AD38" s="95">
        <f t="shared" si="9"/>
        <v>8.5391393386796926E-6</v>
      </c>
      <c r="AE38" s="95">
        <f t="shared" si="10"/>
        <v>3.0679174911609782E-4</v>
      </c>
      <c r="AF38" s="95">
        <f t="shared" si="11"/>
        <v>7.8350254944217783E-6</v>
      </c>
      <c r="AG38" s="95">
        <f t="shared" si="12"/>
        <v>1.0226339142584323E-5</v>
      </c>
      <c r="AH38" s="95">
        <f t="shared" si="13"/>
        <v>3.6740897977816025E-4</v>
      </c>
      <c r="AI38" s="95">
        <f t="shared" si="14"/>
        <v>9.3831034626424178E-6</v>
      </c>
    </row>
    <row r="39" spans="1:35" x14ac:dyDescent="0.25">
      <c r="A39" s="1" t="s">
        <v>63</v>
      </c>
      <c r="B39" s="1" t="s">
        <v>64</v>
      </c>
      <c r="C39" s="1" t="s">
        <v>19</v>
      </c>
      <c r="D39" s="8">
        <v>1.7025430000000001E-2</v>
      </c>
      <c r="E39" s="8">
        <v>2.5328799999999999E-2</v>
      </c>
      <c r="F39" s="8">
        <v>7.2871200000000007E-4</v>
      </c>
      <c r="G39" s="8">
        <v>7.1581199999999992E-4</v>
      </c>
      <c r="H39" s="8">
        <v>2.17549E-3</v>
      </c>
      <c r="I39" s="8">
        <v>3.96526E-3</v>
      </c>
      <c r="J39" t="str">
        <f t="shared" si="2"/>
        <v>13067_2275020000</v>
      </c>
      <c r="K39" t="str">
        <f t="shared" si="3"/>
        <v>13_2275020000</v>
      </c>
      <c r="L39" s="58">
        <f>IF(ISNA(VLOOKUP($J39,'SEMAP Nonroad Growth Factors'!$A$3:$V$121,'SEMAP Nonroad Growth Factors'!U$1,FALSE)),VLOOKUP($K39,'SEMAP Nonroad Growth Factors'!$A$3:$V$121,'SEMAP Nonroad Growth Factors'!U$1,FALSE),VLOOKUP($J39,'SEMAP Nonroad Growth Factors'!$A$3:$V$121,'SEMAP Nonroad Growth Factors'!U$1,FALSE))</f>
        <v>1.245293488482746</v>
      </c>
      <c r="M39" s="58">
        <f t="shared" si="4"/>
        <v>2.1201657117618799E-2</v>
      </c>
      <c r="N39" s="58">
        <f t="shared" si="4"/>
        <v>3.1541789711081777E-2</v>
      </c>
      <c r="O39" s="58">
        <f t="shared" si="4"/>
        <v>9.0746030857923889E-4</v>
      </c>
      <c r="P39" s="58">
        <f t="shared" si="4"/>
        <v>8.9139602257781129E-4</v>
      </c>
      <c r="Q39" s="58">
        <f t="shared" si="4"/>
        <v>2.709123531259329E-3</v>
      </c>
      <c r="R39" s="58">
        <f t="shared" si="4"/>
        <v>4.9379124581410937E-3</v>
      </c>
      <c r="S39" s="58">
        <f>IF(ISNA(VLOOKUP($J39,'SEMAP Nonroad Growth Factors'!$A$3:$V$121,'SEMAP Nonroad Growth Factors'!V$1,FALSE)),VLOOKUP($K39,'SEMAP Nonroad Growth Factors'!$A$3:$V$121,'SEMAP Nonroad Growth Factors'!V$1,FALSE),VLOOKUP($J39,'SEMAP Nonroad Growth Factors'!$A$3:$V$121,'SEMAP Nonroad Growth Factors'!V$1,FALSE))</f>
        <v>1.4913439212300659</v>
      </c>
      <c r="T39" s="58">
        <f t="shared" si="5"/>
        <v>2.5390771536828002E-2</v>
      </c>
      <c r="U39" s="58">
        <f t="shared" si="5"/>
        <v>3.7773951912052094E-2</v>
      </c>
      <c r="V39" s="58">
        <f t="shared" si="5"/>
        <v>1.0867602115274039E-3</v>
      </c>
      <c r="W39" s="58">
        <f t="shared" si="5"/>
        <v>1.0675218749435357E-3</v>
      </c>
      <c r="X39" s="58">
        <f t="shared" si="5"/>
        <v>3.2444037871967959E-3</v>
      </c>
      <c r="Y39" s="58">
        <f t="shared" si="5"/>
        <v>5.9135663970967308E-3</v>
      </c>
      <c r="Z39" s="112">
        <f>VLOOKUP(A39,cnty!$A$2:$C$23,3,FALSE)</f>
        <v>1</v>
      </c>
      <c r="AA39" s="95">
        <f t="shared" si="6"/>
        <v>2.17549E-3</v>
      </c>
      <c r="AB39" s="95">
        <f t="shared" si="7"/>
        <v>2.5328799999999999E-2</v>
      </c>
      <c r="AC39" s="95">
        <f t="shared" si="8"/>
        <v>7.1581199999999992E-4</v>
      </c>
      <c r="AD39" s="95">
        <f t="shared" si="9"/>
        <v>2.709123531259329E-3</v>
      </c>
      <c r="AE39" s="95">
        <f t="shared" si="10"/>
        <v>3.1541789711081777E-2</v>
      </c>
      <c r="AF39" s="95">
        <f t="shared" si="11"/>
        <v>8.9139602257781129E-4</v>
      </c>
      <c r="AG39" s="95">
        <f t="shared" si="12"/>
        <v>3.2444037871967959E-3</v>
      </c>
      <c r="AH39" s="95">
        <f t="shared" si="13"/>
        <v>3.7773951912052094E-2</v>
      </c>
      <c r="AI39" s="95">
        <f t="shared" si="14"/>
        <v>1.0675218749435357E-3</v>
      </c>
    </row>
    <row r="40" spans="1:35" x14ac:dyDescent="0.25">
      <c r="A40" s="1" t="s">
        <v>65</v>
      </c>
      <c r="B40" s="1" t="s">
        <v>66</v>
      </c>
      <c r="C40" s="1" t="s">
        <v>40</v>
      </c>
      <c r="D40" s="8">
        <v>20.184039000000002</v>
      </c>
      <c r="E40" s="8">
        <v>0.68230959999999996</v>
      </c>
      <c r="F40" s="8">
        <v>0.4988572</v>
      </c>
      <c r="G40" s="8">
        <v>6.4851419999999993E-2</v>
      </c>
      <c r="H40" s="8">
        <v>0.15506760999999999</v>
      </c>
      <c r="I40" s="8">
        <v>1.1510438000000001</v>
      </c>
      <c r="J40" t="str">
        <f t="shared" si="2"/>
        <v>13077_2275050012</v>
      </c>
      <c r="K40" t="str">
        <f t="shared" si="3"/>
        <v>13_2275050012</v>
      </c>
      <c r="L40" s="58">
        <f>IF(ISNA(VLOOKUP($J40,'SEMAP Nonroad Growth Factors'!$A$3:$V$121,'SEMAP Nonroad Growth Factors'!U$1,FALSE)),VLOOKUP($K40,'SEMAP Nonroad Growth Factors'!$A$3:$V$121,'SEMAP Nonroad Growth Factors'!U$1,FALSE),VLOOKUP($J40,'SEMAP Nonroad Growth Factors'!$A$3:$V$121,'SEMAP Nonroad Growth Factors'!U$1,FALSE))</f>
        <v>0.89202370086279448</v>
      </c>
      <c r="M40" s="58">
        <f t="shared" si="4"/>
        <v>18.004641167138978</v>
      </c>
      <c r="N40" s="58">
        <f t="shared" si="4"/>
        <v>0.60863633452621291</v>
      </c>
      <c r="O40" s="58">
        <f t="shared" si="4"/>
        <v>0.44499244574605124</v>
      </c>
      <c r="P40" s="58">
        <f t="shared" si="4"/>
        <v>5.7849003674607442E-2</v>
      </c>
      <c r="Q40" s="58">
        <f t="shared" si="4"/>
        <v>0.13832398335614848</v>
      </c>
      <c r="R40" s="58">
        <f t="shared" si="4"/>
        <v>1.0267583503311744</v>
      </c>
      <c r="S40" s="58">
        <f>IF(ISNA(VLOOKUP($J40,'SEMAP Nonroad Growth Factors'!$A$3:$V$121,'SEMAP Nonroad Growth Factors'!V$1,FALSE)),VLOOKUP($K40,'SEMAP Nonroad Growth Factors'!$A$3:$V$121,'SEMAP Nonroad Growth Factors'!V$1,FALSE),VLOOKUP($J40,'SEMAP Nonroad Growth Factors'!$A$3:$V$121,'SEMAP Nonroad Growth Factors'!V$1,FALSE))</f>
        <v>0.91311745820169576</v>
      </c>
      <c r="T40" s="58">
        <f t="shared" si="5"/>
        <v>18.430398387923898</v>
      </c>
      <c r="U40" s="58">
        <f t="shared" si="5"/>
        <v>0.62302880765861568</v>
      </c>
      <c r="V40" s="58">
        <f t="shared" si="5"/>
        <v>0.45551521846961496</v>
      </c>
      <c r="W40" s="58">
        <f t="shared" si="5"/>
        <v>5.9216963791170613E-2</v>
      </c>
      <c r="X40" s="58">
        <f t="shared" si="5"/>
        <v>0.14159494189261185</v>
      </c>
      <c r="Y40" s="58">
        <f t="shared" si="5"/>
        <v>1.051038188934821</v>
      </c>
      <c r="Z40" s="112">
        <f>VLOOKUP(A40,cnty!$A$2:$C$23,3,FALSE)</f>
        <v>1</v>
      </c>
      <c r="AA40" s="95">
        <f t="shared" si="6"/>
        <v>0.15506760999999999</v>
      </c>
      <c r="AB40" s="95">
        <f t="shared" si="7"/>
        <v>0.68230959999999996</v>
      </c>
      <c r="AC40" s="95">
        <f t="shared" si="8"/>
        <v>6.4851419999999993E-2</v>
      </c>
      <c r="AD40" s="95">
        <f t="shared" si="9"/>
        <v>0.13832398335614848</v>
      </c>
      <c r="AE40" s="95">
        <f t="shared" si="10"/>
        <v>0.60863633452621291</v>
      </c>
      <c r="AF40" s="95">
        <f t="shared" si="11"/>
        <v>5.7849003674607442E-2</v>
      </c>
      <c r="AG40" s="95">
        <f t="shared" si="12"/>
        <v>0.14159494189261185</v>
      </c>
      <c r="AH40" s="95">
        <f t="shared" si="13"/>
        <v>0.62302880765861568</v>
      </c>
      <c r="AI40" s="95">
        <f t="shared" si="14"/>
        <v>5.9216963791170613E-2</v>
      </c>
    </row>
    <row r="41" spans="1:35" x14ac:dyDescent="0.25">
      <c r="A41" s="1" t="s">
        <v>65</v>
      </c>
      <c r="B41" s="1" t="s">
        <v>66</v>
      </c>
      <c r="C41" s="1" t="s">
        <v>39</v>
      </c>
      <c r="D41" s="8">
        <v>63.313794000000001</v>
      </c>
      <c r="E41" s="8">
        <v>0.34255049999999998</v>
      </c>
      <c r="F41" s="8">
        <v>1.2474141300000001</v>
      </c>
      <c r="G41" s="8">
        <v>0.16216332499999997</v>
      </c>
      <c r="H41" s="8">
        <v>5.2700029000000009E-2</v>
      </c>
      <c r="I41" s="8">
        <v>0.79299783199999996</v>
      </c>
      <c r="J41" t="str">
        <f t="shared" si="2"/>
        <v>13077_2275050011</v>
      </c>
      <c r="K41" t="str">
        <f t="shared" si="3"/>
        <v>13_2275050011</v>
      </c>
      <c r="L41" s="58">
        <f>IF(ISNA(VLOOKUP($J41,'SEMAP Nonroad Growth Factors'!$A$3:$V$121,'SEMAP Nonroad Growth Factors'!U$1,FALSE)),VLOOKUP($K41,'SEMAP Nonroad Growth Factors'!$A$3:$V$121,'SEMAP Nonroad Growth Factors'!U$1,FALSE),VLOOKUP($J41,'SEMAP Nonroad Growth Factors'!$A$3:$V$121,'SEMAP Nonroad Growth Factors'!U$1,FALSE))</f>
        <v>0.89202370086279448</v>
      </c>
      <c r="M41" s="58">
        <f t="shared" si="4"/>
        <v>56.47740483954459</v>
      </c>
      <c r="N41" s="58">
        <f t="shared" si="4"/>
        <v>0.30556316474240064</v>
      </c>
      <c r="O41" s="58">
        <f t="shared" si="4"/>
        <v>1.1127229687511431</v>
      </c>
      <c r="P41" s="58">
        <f t="shared" si="4"/>
        <v>0.14465352931071609</v>
      </c>
      <c r="Q41" s="58">
        <f t="shared" si="4"/>
        <v>4.7009674904156605E-2</v>
      </c>
      <c r="R41" s="58">
        <f t="shared" si="4"/>
        <v>0.7073728608768125</v>
      </c>
      <c r="S41" s="58">
        <f>IF(ISNA(VLOOKUP($J41,'SEMAP Nonroad Growth Factors'!$A$3:$V$121,'SEMAP Nonroad Growth Factors'!V$1,FALSE)),VLOOKUP($K41,'SEMAP Nonroad Growth Factors'!$A$3:$V$121,'SEMAP Nonroad Growth Factors'!V$1,FALSE),VLOOKUP($J41,'SEMAP Nonroad Growth Factors'!$A$3:$V$121,'SEMAP Nonroad Growth Factors'!V$1,FALSE))</f>
        <v>0.91311745820169576</v>
      </c>
      <c r="T41" s="58">
        <f t="shared" si="5"/>
        <v>57.81293064638578</v>
      </c>
      <c r="U41" s="58">
        <f t="shared" si="5"/>
        <v>0.31278884186571998</v>
      </c>
      <c r="V41" s="58">
        <f t="shared" si="5"/>
        <v>1.1390356197104798</v>
      </c>
      <c r="W41" s="58">
        <f t="shared" si="5"/>
        <v>0.14807416313753546</v>
      </c>
      <c r="X41" s="58">
        <f t="shared" si="5"/>
        <v>4.8121316527635662E-2</v>
      </c>
      <c r="Y41" s="58">
        <f t="shared" si="5"/>
        <v>0.72410016471529537</v>
      </c>
      <c r="Z41" s="112">
        <f>VLOOKUP(A41,cnty!$A$2:$C$23,3,FALSE)</f>
        <v>1</v>
      </c>
      <c r="AA41" s="95">
        <f t="shared" si="6"/>
        <v>5.2700029000000009E-2</v>
      </c>
      <c r="AB41" s="95">
        <f t="shared" si="7"/>
        <v>0.34255049999999998</v>
      </c>
      <c r="AC41" s="95">
        <f t="shared" si="8"/>
        <v>0.16216332499999997</v>
      </c>
      <c r="AD41" s="95">
        <f t="shared" si="9"/>
        <v>4.7009674904156605E-2</v>
      </c>
      <c r="AE41" s="95">
        <f t="shared" si="10"/>
        <v>0.30556316474240064</v>
      </c>
      <c r="AF41" s="95">
        <f t="shared" si="11"/>
        <v>0.14465352931071609</v>
      </c>
      <c r="AG41" s="95">
        <f t="shared" si="12"/>
        <v>4.8121316527635662E-2</v>
      </c>
      <c r="AH41" s="95">
        <f t="shared" si="13"/>
        <v>0.31278884186571998</v>
      </c>
      <c r="AI41" s="95">
        <f t="shared" si="14"/>
        <v>0.14807416313753546</v>
      </c>
    </row>
    <row r="42" spans="1:35" x14ac:dyDescent="0.25">
      <c r="A42" s="1" t="s">
        <v>67</v>
      </c>
      <c r="B42" s="1" t="s">
        <v>68</v>
      </c>
      <c r="C42" s="1" t="s">
        <v>39</v>
      </c>
      <c r="D42" s="8">
        <v>456.96776600000004</v>
      </c>
      <c r="E42" s="8">
        <v>2.4723563599999996</v>
      </c>
      <c r="F42" s="8">
        <v>9.0031786700000005</v>
      </c>
      <c r="G42" s="8">
        <v>1.1704168230000001</v>
      </c>
      <c r="H42" s="8">
        <v>0.38036205900000009</v>
      </c>
      <c r="I42" s="8">
        <v>5.7234728600000011</v>
      </c>
      <c r="J42" t="str">
        <f t="shared" si="2"/>
        <v>13089_2275050011</v>
      </c>
      <c r="K42" t="str">
        <f t="shared" si="3"/>
        <v>13_2275050011</v>
      </c>
      <c r="L42" s="58">
        <f>IF(ISNA(VLOOKUP($J42,'SEMAP Nonroad Growth Factors'!$A$3:$V$121,'SEMAP Nonroad Growth Factors'!U$1,FALSE)),VLOOKUP($K42,'SEMAP Nonroad Growth Factors'!$A$3:$V$121,'SEMAP Nonroad Growth Factors'!U$1,FALSE),VLOOKUP($J42,'SEMAP Nonroad Growth Factors'!$A$3:$V$121,'SEMAP Nonroad Growth Factors'!U$1,FALSE))</f>
        <v>0.89202370086279448</v>
      </c>
      <c r="M42" s="58">
        <f t="shared" si="4"/>
        <v>407.62607780232349</v>
      </c>
      <c r="N42" s="58">
        <f t="shared" si="4"/>
        <v>2.205400470098867</v>
      </c>
      <c r="O42" s="58">
        <f t="shared" si="4"/>
        <v>8.0310487567423721</v>
      </c>
      <c r="P42" s="58">
        <f t="shared" si="4"/>
        <v>1.0440395460045344</v>
      </c>
      <c r="Q42" s="58">
        <f t="shared" si="4"/>
        <v>0.33929197153697266</v>
      </c>
      <c r="R42" s="58">
        <f t="shared" si="4"/>
        <v>5.1054734423649641</v>
      </c>
      <c r="S42" s="58">
        <f>IF(ISNA(VLOOKUP($J42,'SEMAP Nonroad Growth Factors'!$A$3:$V$121,'SEMAP Nonroad Growth Factors'!V$1,FALSE)),VLOOKUP($K42,'SEMAP Nonroad Growth Factors'!$A$3:$V$121,'SEMAP Nonroad Growth Factors'!V$1,FALSE),VLOOKUP($J42,'SEMAP Nonroad Growth Factors'!$A$3:$V$121,'SEMAP Nonroad Growth Factors'!V$1,FALSE))</f>
        <v>0.91311745820169576</v>
      </c>
      <c r="T42" s="58">
        <f t="shared" si="5"/>
        <v>417.26524497002731</v>
      </c>
      <c r="U42" s="58">
        <f t="shared" si="5"/>
        <v>2.2575517552119964</v>
      </c>
      <c r="V42" s="58">
        <f t="shared" si="5"/>
        <v>8.2209596228861237</v>
      </c>
      <c r="W42" s="58">
        <f t="shared" si="5"/>
        <v>1.068728034454264</v>
      </c>
      <c r="X42" s="58">
        <f t="shared" si="5"/>
        <v>0.34731523651044349</v>
      </c>
      <c r="Y42" s="58">
        <f t="shared" si="5"/>
        <v>5.2262029900095914</v>
      </c>
      <c r="Z42" s="112">
        <f>VLOOKUP(A42,cnty!$A$2:$C$23,3,FALSE)</f>
        <v>1</v>
      </c>
      <c r="AA42" s="95">
        <f t="shared" si="6"/>
        <v>0.38036205900000009</v>
      </c>
      <c r="AB42" s="95">
        <f t="shared" si="7"/>
        <v>2.4723563599999996</v>
      </c>
      <c r="AC42" s="95">
        <f t="shared" si="8"/>
        <v>1.1704168230000001</v>
      </c>
      <c r="AD42" s="95">
        <f t="shared" si="9"/>
        <v>0.33929197153697266</v>
      </c>
      <c r="AE42" s="95">
        <f t="shared" si="10"/>
        <v>2.205400470098867</v>
      </c>
      <c r="AF42" s="95">
        <f t="shared" si="11"/>
        <v>1.0440395460045344</v>
      </c>
      <c r="AG42" s="95">
        <f t="shared" si="12"/>
        <v>0.34731523651044349</v>
      </c>
      <c r="AH42" s="95">
        <f t="shared" si="13"/>
        <v>2.2575517552119964</v>
      </c>
      <c r="AI42" s="95">
        <f t="shared" si="14"/>
        <v>1.068728034454264</v>
      </c>
    </row>
    <row r="43" spans="1:35" x14ac:dyDescent="0.25">
      <c r="A43" s="1" t="s">
        <v>67</v>
      </c>
      <c r="B43" s="1" t="s">
        <v>68</v>
      </c>
      <c r="C43" s="1" t="s">
        <v>22</v>
      </c>
      <c r="D43" s="8">
        <v>2.0822599999999999E-4</v>
      </c>
      <c r="E43" s="8">
        <v>1.4806800000000001E-4</v>
      </c>
      <c r="F43" s="8">
        <v>2.9615799999999999E-5</v>
      </c>
      <c r="G43" s="8">
        <v>2.9615799999999999E-5</v>
      </c>
      <c r="H43" s="8">
        <v>3.2281199999999999E-5</v>
      </c>
      <c r="I43" s="8">
        <v>2.2646999999999998E-5</v>
      </c>
      <c r="J43" t="str">
        <f t="shared" si="2"/>
        <v>13089_2275070000</v>
      </c>
      <c r="K43" t="str">
        <f t="shared" si="3"/>
        <v>13_2275070000</v>
      </c>
      <c r="L43" s="58">
        <f>IF(ISNA(VLOOKUP($J43,'SEMAP Nonroad Growth Factors'!$A$3:$V$121,'SEMAP Nonroad Growth Factors'!U$1,FALSE)),VLOOKUP($K43,'SEMAP Nonroad Growth Factors'!$A$3:$V$121,'SEMAP Nonroad Growth Factors'!U$1,FALSE),VLOOKUP($J43,'SEMAP Nonroad Growth Factors'!$A$3:$V$121,'SEMAP Nonroad Growth Factors'!U$1,FALSE))</f>
        <v>1.245293488482746</v>
      </c>
      <c r="M43" s="58">
        <f t="shared" si="4"/>
        <v>2.5930248193280827E-4</v>
      </c>
      <c r="N43" s="58">
        <f t="shared" si="4"/>
        <v>1.8438811625266324E-4</v>
      </c>
      <c r="O43" s="58">
        <f t="shared" si="4"/>
        <v>3.6880362896207306E-5</v>
      </c>
      <c r="P43" s="58">
        <f t="shared" si="4"/>
        <v>3.6880362896207306E-5</v>
      </c>
      <c r="Q43" s="58">
        <f t="shared" si="4"/>
        <v>4.0199568160409222E-5</v>
      </c>
      <c r="R43" s="58">
        <f t="shared" si="4"/>
        <v>2.8202161633668749E-5</v>
      </c>
      <c r="S43" s="58">
        <f>IF(ISNA(VLOOKUP($J43,'SEMAP Nonroad Growth Factors'!$A$3:$V$121,'SEMAP Nonroad Growth Factors'!V$1,FALSE)),VLOOKUP($K43,'SEMAP Nonroad Growth Factors'!$A$3:$V$121,'SEMAP Nonroad Growth Factors'!V$1,FALSE),VLOOKUP($J43,'SEMAP Nonroad Growth Factors'!$A$3:$V$121,'SEMAP Nonroad Growth Factors'!V$1,FALSE))</f>
        <v>1.4913439212300659</v>
      </c>
      <c r="T43" s="58">
        <f t="shared" si="5"/>
        <v>3.1053657934205169E-4</v>
      </c>
      <c r="U43" s="58">
        <f t="shared" si="5"/>
        <v>2.2082031172869341E-4</v>
      </c>
      <c r="V43" s="58">
        <f t="shared" si="5"/>
        <v>4.4167343302365382E-5</v>
      </c>
      <c r="W43" s="58">
        <f t="shared" si="5"/>
        <v>4.4167343302365382E-5</v>
      </c>
      <c r="X43" s="58">
        <f t="shared" si="5"/>
        <v>4.8142371390012E-5</v>
      </c>
      <c r="Y43" s="58">
        <f t="shared" si="5"/>
        <v>3.3774465784097299E-5</v>
      </c>
      <c r="Z43" s="112">
        <f>VLOOKUP(A43,cnty!$A$2:$C$23,3,FALSE)</f>
        <v>1</v>
      </c>
      <c r="AA43" s="95">
        <f t="shared" si="6"/>
        <v>3.2281199999999999E-5</v>
      </c>
      <c r="AB43" s="95">
        <f t="shared" si="7"/>
        <v>1.4806800000000001E-4</v>
      </c>
      <c r="AC43" s="95">
        <f t="shared" si="8"/>
        <v>2.9615799999999999E-5</v>
      </c>
      <c r="AD43" s="95">
        <f t="shared" si="9"/>
        <v>4.0199568160409222E-5</v>
      </c>
      <c r="AE43" s="95">
        <f t="shared" si="10"/>
        <v>1.8438811625266324E-4</v>
      </c>
      <c r="AF43" s="95">
        <f t="shared" si="11"/>
        <v>3.6880362896207306E-5</v>
      </c>
      <c r="AG43" s="95">
        <f t="shared" si="12"/>
        <v>4.8142371390012E-5</v>
      </c>
      <c r="AH43" s="95">
        <f t="shared" si="13"/>
        <v>2.2082031172869341E-4</v>
      </c>
      <c r="AI43" s="95">
        <f t="shared" si="14"/>
        <v>4.4167343302365382E-5</v>
      </c>
    </row>
    <row r="44" spans="1:35" x14ac:dyDescent="0.25">
      <c r="A44" s="1" t="s">
        <v>67</v>
      </c>
      <c r="B44" s="1" t="s">
        <v>68</v>
      </c>
      <c r="C44" s="1" t="s">
        <v>42</v>
      </c>
      <c r="D44" s="8">
        <v>12.972684582046199</v>
      </c>
      <c r="E44" s="8">
        <v>2.7906209519999998</v>
      </c>
      <c r="F44" s="8">
        <v>2.1662958201000002</v>
      </c>
      <c r="G44" s="8">
        <v>0.28167582010000003</v>
      </c>
      <c r="H44" s="8">
        <v>0.58450470700000001</v>
      </c>
      <c r="I44" s="8">
        <v>3.6141641159</v>
      </c>
      <c r="J44" t="str">
        <f t="shared" si="2"/>
        <v>13089_2275060012</v>
      </c>
      <c r="K44" t="str">
        <f t="shared" si="3"/>
        <v>13_2275060012</v>
      </c>
      <c r="L44" s="58">
        <f>IF(ISNA(VLOOKUP($J44,'SEMAP Nonroad Growth Factors'!$A$3:$V$121,'SEMAP Nonroad Growth Factors'!U$1,FALSE)),VLOOKUP($K44,'SEMAP Nonroad Growth Factors'!$A$3:$V$121,'SEMAP Nonroad Growth Factors'!U$1,FALSE),VLOOKUP($J44,'SEMAP Nonroad Growth Factors'!$A$3:$V$121,'SEMAP Nonroad Growth Factors'!U$1,FALSE))</f>
        <v>1.069136758715016</v>
      </c>
      <c r="M44" s="58">
        <f t="shared" si="4"/>
        <v>13.869573945881136</v>
      </c>
      <c r="N44" s="58">
        <f t="shared" si="4"/>
        <v>2.9835554394234922</v>
      </c>
      <c r="O44" s="58">
        <f t="shared" si="4"/>
        <v>2.3160664915196016</v>
      </c>
      <c r="P44" s="58">
        <f t="shared" si="4"/>
        <v>0.30114997331010801</v>
      </c>
      <c r="Q44" s="58">
        <f t="shared" si="4"/>
        <v>0.62491546789565011</v>
      </c>
      <c r="R44" s="58">
        <f t="shared" si="4"/>
        <v>3.8640357083374473</v>
      </c>
      <c r="S44" s="58">
        <f>IF(ISNA(VLOOKUP($J44,'SEMAP Nonroad Growth Factors'!$A$3:$V$121,'SEMAP Nonroad Growth Factors'!V$1,FALSE)),VLOOKUP($K44,'SEMAP Nonroad Growth Factors'!$A$3:$V$121,'SEMAP Nonroad Growth Factors'!V$1,FALSE),VLOOKUP($J44,'SEMAP Nonroad Growth Factors'!$A$3:$V$121,'SEMAP Nonroad Growth Factors'!V$1,FALSE))</f>
        <v>1.2142350393764754</v>
      </c>
      <c r="T44" s="58">
        <f t="shared" si="5"/>
        <v>15.751888174299461</v>
      </c>
      <c r="U44" s="58">
        <f t="shared" si="5"/>
        <v>3.3884697415365368</v>
      </c>
      <c r="V44" s="58">
        <f t="shared" si="5"/>
        <v>2.6303922904202177</v>
      </c>
      <c r="W44" s="58">
        <f t="shared" si="5"/>
        <v>0.34202065051052455</v>
      </c>
      <c r="X44" s="58">
        <f t="shared" si="5"/>
        <v>0.70972609591988023</v>
      </c>
      <c r="Y44" s="58">
        <f t="shared" si="5"/>
        <v>4.388444707582881</v>
      </c>
      <c r="Z44" s="112">
        <f>VLOOKUP(A44,cnty!$A$2:$C$23,3,FALSE)</f>
        <v>1</v>
      </c>
      <c r="AA44" s="95">
        <f t="shared" si="6"/>
        <v>0.58450470700000001</v>
      </c>
      <c r="AB44" s="95">
        <f t="shared" si="7"/>
        <v>2.7906209519999998</v>
      </c>
      <c r="AC44" s="95">
        <f t="shared" si="8"/>
        <v>0.28167582010000003</v>
      </c>
      <c r="AD44" s="95">
        <f t="shared" si="9"/>
        <v>0.62491546789565011</v>
      </c>
      <c r="AE44" s="95">
        <f t="shared" si="10"/>
        <v>2.9835554394234922</v>
      </c>
      <c r="AF44" s="95">
        <f t="shared" si="11"/>
        <v>0.30114997331010801</v>
      </c>
      <c r="AG44" s="95">
        <f t="shared" si="12"/>
        <v>0.70972609591988023</v>
      </c>
      <c r="AH44" s="95">
        <f t="shared" si="13"/>
        <v>3.3884697415365368</v>
      </c>
      <c r="AI44" s="95">
        <f t="shared" si="14"/>
        <v>0.34202065051052455</v>
      </c>
    </row>
    <row r="45" spans="1:35" x14ac:dyDescent="0.25">
      <c r="A45" s="1" t="s">
        <v>67</v>
      </c>
      <c r="B45" s="1" t="s">
        <v>68</v>
      </c>
      <c r="C45" s="1" t="s">
        <v>41</v>
      </c>
      <c r="D45" s="8">
        <v>30.339300000000001</v>
      </c>
      <c r="E45" s="8">
        <v>0.170409</v>
      </c>
      <c r="F45" s="8">
        <v>0.65035900000000002</v>
      </c>
      <c r="G45" s="8">
        <v>8.4546700000000002E-2</v>
      </c>
      <c r="H45" s="8">
        <v>1.6178100000000001E-2</v>
      </c>
      <c r="I45" s="8">
        <v>0.1830048</v>
      </c>
      <c r="J45" t="str">
        <f t="shared" si="2"/>
        <v>13089_2275060011</v>
      </c>
      <c r="K45" t="str">
        <f t="shared" si="3"/>
        <v>13_2275060011</v>
      </c>
      <c r="L45" s="58">
        <f>IF(ISNA(VLOOKUP($J45,'SEMAP Nonroad Growth Factors'!$A$3:$V$121,'SEMAP Nonroad Growth Factors'!U$1,FALSE)),VLOOKUP($K45,'SEMAP Nonroad Growth Factors'!$A$3:$V$121,'SEMAP Nonroad Growth Factors'!U$1,FALSE),VLOOKUP($J45,'SEMAP Nonroad Growth Factors'!$A$3:$V$121,'SEMAP Nonroad Growth Factors'!U$1,FALSE))</f>
        <v>1.069136758715016</v>
      </c>
      <c r="M45" s="58">
        <f t="shared" si="4"/>
        <v>32.43686086368249</v>
      </c>
      <c r="N45" s="58">
        <f t="shared" si="4"/>
        <v>0.18219052591586718</v>
      </c>
      <c r="O45" s="58">
        <f t="shared" si="4"/>
        <v>0.69532271326113915</v>
      </c>
      <c r="P45" s="58">
        <f t="shared" si="4"/>
        <v>9.0391984798050842E-2</v>
      </c>
      <c r="Q45" s="58">
        <f t="shared" si="4"/>
        <v>1.7296601396167403E-2</v>
      </c>
      <c r="R45" s="58">
        <f t="shared" si="4"/>
        <v>0.19565715870128975</v>
      </c>
      <c r="S45" s="58">
        <f>IF(ISNA(VLOOKUP($J45,'SEMAP Nonroad Growth Factors'!$A$3:$V$121,'SEMAP Nonroad Growth Factors'!V$1,FALSE)),VLOOKUP($K45,'SEMAP Nonroad Growth Factors'!$A$3:$V$121,'SEMAP Nonroad Growth Factors'!V$1,FALSE),VLOOKUP($J45,'SEMAP Nonroad Growth Factors'!$A$3:$V$121,'SEMAP Nonroad Growth Factors'!V$1,FALSE))</f>
        <v>1.2142350393764754</v>
      </c>
      <c r="T45" s="58">
        <f t="shared" si="5"/>
        <v>36.839041130154698</v>
      </c>
      <c r="U45" s="58">
        <f t="shared" si="5"/>
        <v>0.20691657882510581</v>
      </c>
      <c r="V45" s="58">
        <f t="shared" si="5"/>
        <v>0.78968868597384512</v>
      </c>
      <c r="W45" s="58">
        <f t="shared" si="5"/>
        <v>0.10265956560365105</v>
      </c>
      <c r="X45" s="58">
        <f t="shared" si="5"/>
        <v>1.9644015890536558E-2</v>
      </c>
      <c r="Y45" s="58">
        <f t="shared" si="5"/>
        <v>0.22221084053408399</v>
      </c>
      <c r="Z45" s="112">
        <f>VLOOKUP(A45,cnty!$A$2:$C$23,3,FALSE)</f>
        <v>1</v>
      </c>
      <c r="AA45" s="95">
        <f t="shared" si="6"/>
        <v>1.6178100000000001E-2</v>
      </c>
      <c r="AB45" s="95">
        <f t="shared" si="7"/>
        <v>0.170409</v>
      </c>
      <c r="AC45" s="95">
        <f t="shared" si="8"/>
        <v>8.4546700000000002E-2</v>
      </c>
      <c r="AD45" s="95">
        <f t="shared" si="9"/>
        <v>1.7296601396167403E-2</v>
      </c>
      <c r="AE45" s="95">
        <f t="shared" si="10"/>
        <v>0.18219052591586718</v>
      </c>
      <c r="AF45" s="95">
        <f t="shared" si="11"/>
        <v>9.0391984798050842E-2</v>
      </c>
      <c r="AG45" s="95">
        <f t="shared" si="12"/>
        <v>1.9644015890536558E-2</v>
      </c>
      <c r="AH45" s="95">
        <f t="shared" si="13"/>
        <v>0.20691657882510581</v>
      </c>
      <c r="AI45" s="95">
        <f t="shared" si="14"/>
        <v>0.10265956560365105</v>
      </c>
    </row>
    <row r="46" spans="1:35" x14ac:dyDescent="0.25">
      <c r="A46" s="1" t="s">
        <v>67</v>
      </c>
      <c r="B46" s="1" t="s">
        <v>68</v>
      </c>
      <c r="C46" s="1" t="s">
        <v>40</v>
      </c>
      <c r="D46" s="8">
        <v>67.695950999999994</v>
      </c>
      <c r="E46" s="8">
        <v>2.2884214000000003</v>
      </c>
      <c r="F46" s="8">
        <v>1.6731387999999998</v>
      </c>
      <c r="G46" s="8">
        <v>0.21750797999999996</v>
      </c>
      <c r="H46" s="8">
        <v>0.52008549000000004</v>
      </c>
      <c r="I46" s="8">
        <v>3.8605141999999999</v>
      </c>
      <c r="J46" t="str">
        <f t="shared" si="2"/>
        <v>13089_2275050012</v>
      </c>
      <c r="K46" t="str">
        <f t="shared" si="3"/>
        <v>13_2275050012</v>
      </c>
      <c r="L46" s="58">
        <f>IF(ISNA(VLOOKUP($J46,'SEMAP Nonroad Growth Factors'!$A$3:$V$121,'SEMAP Nonroad Growth Factors'!U$1,FALSE)),VLOOKUP($K46,'SEMAP Nonroad Growth Factors'!$A$3:$V$121,'SEMAP Nonroad Growth Factors'!U$1,FALSE),VLOOKUP($J46,'SEMAP Nonroad Growth Factors'!$A$3:$V$121,'SEMAP Nonroad Growth Factors'!U$1,FALSE))</f>
        <v>0.89202370086279448</v>
      </c>
      <c r="M46" s="58">
        <f t="shared" si="4"/>
        <v>60.38639274444639</v>
      </c>
      <c r="N46" s="58">
        <f t="shared" si="4"/>
        <v>2.0413261263616178</v>
      </c>
      <c r="O46" s="58">
        <f t="shared" si="4"/>
        <v>1.4924794644331347</v>
      </c>
      <c r="P46" s="58">
        <f t="shared" si="4"/>
        <v>0.19402227328679064</v>
      </c>
      <c r="Q46" s="58">
        <f t="shared" si="4"/>
        <v>0.4639285835548399</v>
      </c>
      <c r="R46" s="58">
        <f t="shared" si="4"/>
        <v>3.4436701639173704</v>
      </c>
      <c r="S46" s="58">
        <f>IF(ISNA(VLOOKUP($J46,'SEMAP Nonroad Growth Factors'!$A$3:$V$121,'SEMAP Nonroad Growth Factors'!V$1,FALSE)),VLOOKUP($K46,'SEMAP Nonroad Growth Factors'!$A$3:$V$121,'SEMAP Nonroad Growth Factors'!V$1,FALSE),VLOOKUP($J46,'SEMAP Nonroad Growth Factors'!$A$3:$V$121,'SEMAP Nonroad Growth Factors'!V$1,FALSE))</f>
        <v>0.91311745820169576</v>
      </c>
      <c r="T46" s="58">
        <f t="shared" si="5"/>
        <v>61.814354707666539</v>
      </c>
      <c r="U46" s="58">
        <f t="shared" si="5"/>
        <v>2.0895975320623665</v>
      </c>
      <c r="V46" s="58">
        <f t="shared" si="5"/>
        <v>1.5277722482746352</v>
      </c>
      <c r="W46" s="58">
        <f t="shared" si="5"/>
        <v>0.19861033383618523</v>
      </c>
      <c r="X46" s="58">
        <f t="shared" si="5"/>
        <v>0.4748991406763835</v>
      </c>
      <c r="Y46" s="58">
        <f t="shared" si="5"/>
        <v>3.5251029136555529</v>
      </c>
      <c r="Z46" s="112">
        <f>VLOOKUP(A46,cnty!$A$2:$C$23,3,FALSE)</f>
        <v>1</v>
      </c>
      <c r="AA46" s="95">
        <f t="shared" si="6"/>
        <v>0.52008549000000004</v>
      </c>
      <c r="AB46" s="95">
        <f t="shared" si="7"/>
        <v>2.2884214000000003</v>
      </c>
      <c r="AC46" s="95">
        <f t="shared" si="8"/>
        <v>0.21750797999999996</v>
      </c>
      <c r="AD46" s="95">
        <f t="shared" si="9"/>
        <v>0.4639285835548399</v>
      </c>
      <c r="AE46" s="95">
        <f t="shared" si="10"/>
        <v>2.0413261263616178</v>
      </c>
      <c r="AF46" s="95">
        <f t="shared" si="11"/>
        <v>0.19402227328679064</v>
      </c>
      <c r="AG46" s="95">
        <f t="shared" si="12"/>
        <v>0.4748991406763835</v>
      </c>
      <c r="AH46" s="95">
        <f t="shared" si="13"/>
        <v>2.0895975320623665</v>
      </c>
      <c r="AI46" s="95">
        <f t="shared" si="14"/>
        <v>0.19861033383618523</v>
      </c>
    </row>
    <row r="47" spans="1:35" x14ac:dyDescent="0.25">
      <c r="A47" s="1" t="s">
        <v>67</v>
      </c>
      <c r="B47" s="1" t="s">
        <v>68</v>
      </c>
      <c r="C47" s="1" t="s">
        <v>18</v>
      </c>
      <c r="D47" s="8">
        <v>5.4009600000000004</v>
      </c>
      <c r="E47" s="8">
        <v>3.0335999999999998E-2</v>
      </c>
      <c r="F47" s="8">
        <v>0.115839</v>
      </c>
      <c r="G47" s="8">
        <v>1.5059100000000001E-2</v>
      </c>
      <c r="H47" s="8">
        <v>2.8800000000000002E-3</v>
      </c>
      <c r="I47" s="8">
        <v>0.26171</v>
      </c>
      <c r="J47" t="str">
        <f t="shared" si="2"/>
        <v>13089_2275001000</v>
      </c>
      <c r="K47" t="str">
        <f t="shared" si="3"/>
        <v>13_2275001000</v>
      </c>
      <c r="L47" s="58">
        <f>IF(ISNA(VLOOKUP($J47,'SEMAP Nonroad Growth Factors'!$A$3:$V$121,'SEMAP Nonroad Growth Factors'!U$1,FALSE)),VLOOKUP($K47,'SEMAP Nonroad Growth Factors'!$A$3:$V$121,'SEMAP Nonroad Growth Factors'!U$1,FALSE),VLOOKUP($J47,'SEMAP Nonroad Growth Factors'!$A$3:$V$121,'SEMAP Nonroad Growth Factors'!U$1,FALSE))</f>
        <v>1</v>
      </c>
      <c r="M47" s="58">
        <f t="shared" si="4"/>
        <v>5.4009600000000004</v>
      </c>
      <c r="N47" s="58">
        <f t="shared" si="4"/>
        <v>3.0335999999999998E-2</v>
      </c>
      <c r="O47" s="58">
        <f t="shared" si="4"/>
        <v>0.115839</v>
      </c>
      <c r="P47" s="58">
        <f t="shared" si="4"/>
        <v>1.5059100000000001E-2</v>
      </c>
      <c r="Q47" s="58">
        <f t="shared" si="4"/>
        <v>2.8800000000000002E-3</v>
      </c>
      <c r="R47" s="58">
        <f t="shared" si="4"/>
        <v>0.26171</v>
      </c>
      <c r="S47" s="58">
        <f>IF(ISNA(VLOOKUP($J47,'SEMAP Nonroad Growth Factors'!$A$3:$V$121,'SEMAP Nonroad Growth Factors'!V$1,FALSE)),VLOOKUP($K47,'SEMAP Nonroad Growth Factors'!$A$3:$V$121,'SEMAP Nonroad Growth Factors'!V$1,FALSE),VLOOKUP($J47,'SEMAP Nonroad Growth Factors'!$A$3:$V$121,'SEMAP Nonroad Growth Factors'!V$1,FALSE))</f>
        <v>1</v>
      </c>
      <c r="T47" s="58">
        <f t="shared" si="5"/>
        <v>5.4009600000000004</v>
      </c>
      <c r="U47" s="58">
        <f t="shared" si="5"/>
        <v>3.0335999999999998E-2</v>
      </c>
      <c r="V47" s="58">
        <f t="shared" si="5"/>
        <v>0.115839</v>
      </c>
      <c r="W47" s="58">
        <f t="shared" si="5"/>
        <v>1.5059100000000001E-2</v>
      </c>
      <c r="X47" s="58">
        <f t="shared" si="5"/>
        <v>2.8800000000000002E-3</v>
      </c>
      <c r="Y47" s="58">
        <f t="shared" si="5"/>
        <v>0.26171</v>
      </c>
      <c r="Z47" s="112">
        <f>VLOOKUP(A47,cnty!$A$2:$C$23,3,FALSE)</f>
        <v>1</v>
      </c>
      <c r="AA47" s="95">
        <f t="shared" si="6"/>
        <v>2.8800000000000002E-3</v>
      </c>
      <c r="AB47" s="95">
        <f t="shared" si="7"/>
        <v>3.0335999999999998E-2</v>
      </c>
      <c r="AC47" s="95">
        <f t="shared" si="8"/>
        <v>1.5059100000000001E-2</v>
      </c>
      <c r="AD47" s="95">
        <f t="shared" si="9"/>
        <v>2.8800000000000002E-3</v>
      </c>
      <c r="AE47" s="95">
        <f t="shared" si="10"/>
        <v>3.0335999999999998E-2</v>
      </c>
      <c r="AF47" s="95">
        <f t="shared" si="11"/>
        <v>1.5059100000000001E-2</v>
      </c>
      <c r="AG47" s="95">
        <f t="shared" si="12"/>
        <v>2.8800000000000002E-3</v>
      </c>
      <c r="AH47" s="95">
        <f t="shared" si="13"/>
        <v>3.0335999999999998E-2</v>
      </c>
      <c r="AI47" s="95">
        <f t="shared" si="14"/>
        <v>1.5059100000000001E-2</v>
      </c>
    </row>
    <row r="48" spans="1:35" x14ac:dyDescent="0.25">
      <c r="A48" s="1" t="s">
        <v>67</v>
      </c>
      <c r="B48" s="1" t="s">
        <v>68</v>
      </c>
      <c r="C48" s="1" t="s">
        <v>17</v>
      </c>
      <c r="D48" s="8">
        <v>1.1613999999999999E-2</v>
      </c>
      <c r="E48" s="8">
        <v>1.4063599999999999E-3</v>
      </c>
      <c r="F48" s="8">
        <v>3.9977E-5</v>
      </c>
      <c r="G48" s="8">
        <v>3.8362399999999997E-5</v>
      </c>
      <c r="H48" s="8">
        <v>3.60956E-5</v>
      </c>
      <c r="I48" s="8">
        <v>4.2460499999999999E-4</v>
      </c>
      <c r="J48" t="str">
        <f t="shared" si="2"/>
        <v>13089_2270008005</v>
      </c>
      <c r="K48" t="str">
        <f t="shared" si="3"/>
        <v>13_2270008005</v>
      </c>
      <c r="L48" s="58">
        <f>IF(ISNA(VLOOKUP($J48,'SEMAP Nonroad Growth Factors'!$A$3:$V$121,'SEMAP Nonroad Growth Factors'!U$1,FALSE)),VLOOKUP($K48,'SEMAP Nonroad Growth Factors'!$A$3:$V$121,'SEMAP Nonroad Growth Factors'!U$1,FALSE),VLOOKUP($J48,'SEMAP Nonroad Growth Factors'!$A$3:$V$121,'SEMAP Nonroad Growth Factors'!U$1,FALSE))</f>
        <v>1.245293488482746</v>
      </c>
      <c r="M48" s="58">
        <f t="shared" si="4"/>
        <v>1.4462838575238611E-2</v>
      </c>
      <c r="N48" s="58">
        <f t="shared" si="4"/>
        <v>1.7513309504625946E-3</v>
      </c>
      <c r="O48" s="58">
        <f t="shared" si="4"/>
        <v>4.9783097789074738E-5</v>
      </c>
      <c r="P48" s="58">
        <f t="shared" si="4"/>
        <v>4.7772446922570494E-5</v>
      </c>
      <c r="Q48" s="58">
        <f t="shared" si="4"/>
        <v>4.4949615642877809E-5</v>
      </c>
      <c r="R48" s="58">
        <f t="shared" si="4"/>
        <v>5.2875784167721635E-4</v>
      </c>
      <c r="S48" s="58">
        <f>IF(ISNA(VLOOKUP($J48,'SEMAP Nonroad Growth Factors'!$A$3:$V$121,'SEMAP Nonroad Growth Factors'!V$1,FALSE)),VLOOKUP($K48,'SEMAP Nonroad Growth Factors'!$A$3:$V$121,'SEMAP Nonroad Growth Factors'!V$1,FALSE),VLOOKUP($J48,'SEMAP Nonroad Growth Factors'!$A$3:$V$121,'SEMAP Nonroad Growth Factors'!V$1,FALSE))</f>
        <v>1.4913439212300659</v>
      </c>
      <c r="T48" s="58">
        <f t="shared" si="5"/>
        <v>1.7320468301165983E-2</v>
      </c>
      <c r="U48" s="58">
        <f t="shared" si="5"/>
        <v>2.0973664370611154E-3</v>
      </c>
      <c r="V48" s="58">
        <f t="shared" si="5"/>
        <v>5.9619455939014346E-5</v>
      </c>
      <c r="W48" s="58">
        <f t="shared" si="5"/>
        <v>5.7211532043796272E-5</v>
      </c>
      <c r="X48" s="58">
        <f t="shared" si="5"/>
        <v>5.3830953643151966E-5</v>
      </c>
      <c r="Y48" s="58">
        <f t="shared" si="5"/>
        <v>6.3323208567389209E-4</v>
      </c>
      <c r="Z48" s="112">
        <f>VLOOKUP(A48,cnty!$A$2:$C$23,3,FALSE)</f>
        <v>1</v>
      </c>
      <c r="AA48" s="95">
        <f t="shared" si="6"/>
        <v>3.60956E-5</v>
      </c>
      <c r="AB48" s="95">
        <f t="shared" si="7"/>
        <v>1.4063599999999999E-3</v>
      </c>
      <c r="AC48" s="95">
        <f t="shared" si="8"/>
        <v>3.8362399999999997E-5</v>
      </c>
      <c r="AD48" s="95">
        <f t="shared" si="9"/>
        <v>4.4949615642877809E-5</v>
      </c>
      <c r="AE48" s="95">
        <f t="shared" si="10"/>
        <v>1.7513309504625946E-3</v>
      </c>
      <c r="AF48" s="95">
        <f t="shared" si="11"/>
        <v>4.7772446922570494E-5</v>
      </c>
      <c r="AG48" s="95">
        <f t="shared" si="12"/>
        <v>5.3830953643151966E-5</v>
      </c>
      <c r="AH48" s="95">
        <f t="shared" si="13"/>
        <v>2.0973664370611154E-3</v>
      </c>
      <c r="AI48" s="95">
        <f t="shared" si="14"/>
        <v>5.7211532043796272E-5</v>
      </c>
    </row>
    <row r="49" spans="1:35" x14ac:dyDescent="0.25">
      <c r="A49" s="1" t="s">
        <v>67</v>
      </c>
      <c r="B49" s="1" t="s">
        <v>68</v>
      </c>
      <c r="C49" s="1" t="s">
        <v>38</v>
      </c>
      <c r="D49" s="8">
        <v>1.8975200000000001E-4</v>
      </c>
      <c r="E49" s="8">
        <v>2.2977300000000001E-5</v>
      </c>
      <c r="F49" s="8">
        <v>6.53152E-7</v>
      </c>
      <c r="G49" s="8">
        <v>6.2677200000000005E-7</v>
      </c>
      <c r="H49" s="8">
        <v>5.8973700000000001E-7</v>
      </c>
      <c r="I49" s="8">
        <v>6.9372700000000001E-6</v>
      </c>
      <c r="J49" t="str">
        <f t="shared" si="2"/>
        <v>13089_2268008005</v>
      </c>
      <c r="K49" t="str">
        <f t="shared" si="3"/>
        <v>13_2268008005</v>
      </c>
      <c r="L49" s="58">
        <f>IF(ISNA(VLOOKUP($J49,'SEMAP Nonroad Growth Factors'!$A$3:$V$121,'SEMAP Nonroad Growth Factors'!U$1,FALSE)),VLOOKUP($K49,'SEMAP Nonroad Growth Factors'!$A$3:$V$121,'SEMAP Nonroad Growth Factors'!U$1,FALSE),VLOOKUP($J49,'SEMAP Nonroad Growth Factors'!$A$3:$V$121,'SEMAP Nonroad Growth Factors'!U$1,FALSE))</f>
        <v>1.245293488482746</v>
      </c>
      <c r="M49" s="58">
        <f t="shared" si="4"/>
        <v>2.3629693002657804E-4</v>
      </c>
      <c r="N49" s="58">
        <f t="shared" si="4"/>
        <v>2.8613482072914602E-5</v>
      </c>
      <c r="O49" s="58">
        <f t="shared" si="4"/>
        <v>8.1336593258948252E-7</v>
      </c>
      <c r="P49" s="58">
        <f t="shared" si="4"/>
        <v>7.8051509036330776E-7</v>
      </c>
      <c r="Q49" s="58">
        <f t="shared" si="4"/>
        <v>7.3439564601734924E-7</v>
      </c>
      <c r="R49" s="58">
        <f t="shared" si="4"/>
        <v>8.6389371588467E-6</v>
      </c>
      <c r="S49" s="58">
        <f>IF(ISNA(VLOOKUP($J49,'SEMAP Nonroad Growth Factors'!$A$3:$V$121,'SEMAP Nonroad Growth Factors'!V$1,FALSE)),VLOOKUP($K49,'SEMAP Nonroad Growth Factors'!$A$3:$V$121,'SEMAP Nonroad Growth Factors'!V$1,FALSE),VLOOKUP($J49,'SEMAP Nonroad Growth Factors'!$A$3:$V$121,'SEMAP Nonroad Growth Factors'!V$1,FALSE))</f>
        <v>1.4913439212300659</v>
      </c>
      <c r="T49" s="58">
        <f t="shared" si="5"/>
        <v>2.8298549174124747E-4</v>
      </c>
      <c r="U49" s="58">
        <f t="shared" si="5"/>
        <v>3.4267056681279593E-5</v>
      </c>
      <c r="V49" s="58">
        <f t="shared" si="5"/>
        <v>9.7407426483925988E-7</v>
      </c>
      <c r="W49" s="58">
        <f t="shared" si="5"/>
        <v>9.3473261219721093E-7</v>
      </c>
      <c r="X49" s="58">
        <f t="shared" si="5"/>
        <v>8.7950069007445533E-7</v>
      </c>
      <c r="Y49" s="58">
        <f t="shared" si="5"/>
        <v>1.03458554444317E-5</v>
      </c>
      <c r="Z49" s="112">
        <f>VLOOKUP(A49,cnty!$A$2:$C$23,3,FALSE)</f>
        <v>1</v>
      </c>
      <c r="AA49" s="95">
        <f t="shared" si="6"/>
        <v>5.8973700000000001E-7</v>
      </c>
      <c r="AB49" s="95">
        <f t="shared" si="7"/>
        <v>2.2977300000000001E-5</v>
      </c>
      <c r="AC49" s="95">
        <f t="shared" si="8"/>
        <v>6.2677200000000005E-7</v>
      </c>
      <c r="AD49" s="95">
        <f t="shared" si="9"/>
        <v>7.3439564601734924E-7</v>
      </c>
      <c r="AE49" s="95">
        <f t="shared" si="10"/>
        <v>2.8613482072914602E-5</v>
      </c>
      <c r="AF49" s="95">
        <f t="shared" si="11"/>
        <v>7.8051509036330776E-7</v>
      </c>
      <c r="AG49" s="95">
        <f t="shared" si="12"/>
        <v>8.7950069007445533E-7</v>
      </c>
      <c r="AH49" s="95">
        <f t="shared" si="13"/>
        <v>3.4267056681279593E-5</v>
      </c>
      <c r="AI49" s="95">
        <f t="shared" si="14"/>
        <v>9.3473261219721093E-7</v>
      </c>
    </row>
    <row r="50" spans="1:35" x14ac:dyDescent="0.25">
      <c r="A50" s="1" t="s">
        <v>67</v>
      </c>
      <c r="B50" s="1" t="s">
        <v>68</v>
      </c>
      <c r="C50" s="1" t="s">
        <v>16</v>
      </c>
      <c r="D50" s="8">
        <v>2.44268E-3</v>
      </c>
      <c r="E50" s="8">
        <v>2.9578699999999999E-4</v>
      </c>
      <c r="F50" s="8">
        <v>8.4080300000000002E-6</v>
      </c>
      <c r="G50" s="8">
        <v>8.0684500000000007E-6</v>
      </c>
      <c r="H50" s="8">
        <v>7.5916899999999998E-6</v>
      </c>
      <c r="I50" s="8">
        <v>8.9303599999999997E-5</v>
      </c>
      <c r="J50" t="str">
        <f t="shared" si="2"/>
        <v>13089_2265008005</v>
      </c>
      <c r="K50" t="str">
        <f t="shared" si="3"/>
        <v>13_2265008005</v>
      </c>
      <c r="L50" s="58">
        <f>IF(ISNA(VLOOKUP($J50,'SEMAP Nonroad Growth Factors'!$A$3:$V$121,'SEMAP Nonroad Growth Factors'!U$1,FALSE)),VLOOKUP($K50,'SEMAP Nonroad Growth Factors'!$A$3:$V$121,'SEMAP Nonroad Growth Factors'!U$1,FALSE),VLOOKUP($J50,'SEMAP Nonroad Growth Factors'!$A$3:$V$121,'SEMAP Nonroad Growth Factors'!U$1,FALSE))</f>
        <v>1.245293488482746</v>
      </c>
      <c r="M50" s="58">
        <f t="shared" si="4"/>
        <v>3.0418534984470343E-3</v>
      </c>
      <c r="N50" s="58">
        <f t="shared" si="4"/>
        <v>3.6834162507784599E-4</v>
      </c>
      <c r="O50" s="58">
        <f t="shared" si="4"/>
        <v>1.0470465009967584E-5</v>
      </c>
      <c r="P50" s="58">
        <f t="shared" si="4"/>
        <v>1.0047588247148612E-5</v>
      </c>
      <c r="Q50" s="58">
        <f t="shared" si="4"/>
        <v>9.4538821235795779E-6</v>
      </c>
      <c r="R50" s="58">
        <f t="shared" si="4"/>
        <v>1.1120919157806775E-4</v>
      </c>
      <c r="S50" s="58">
        <f>IF(ISNA(VLOOKUP($J50,'SEMAP Nonroad Growth Factors'!$A$3:$V$121,'SEMAP Nonroad Growth Factors'!V$1,FALSE)),VLOOKUP($K50,'SEMAP Nonroad Growth Factors'!$A$3:$V$121,'SEMAP Nonroad Growth Factors'!V$1,FALSE),VLOOKUP($J50,'SEMAP Nonroad Growth Factors'!$A$3:$V$121,'SEMAP Nonroad Growth Factors'!V$1,FALSE))</f>
        <v>1.4913439212300659</v>
      </c>
      <c r="T50" s="58">
        <f t="shared" si="5"/>
        <v>3.6428759695102575E-3</v>
      </c>
      <c r="U50" s="58">
        <f t="shared" si="5"/>
        <v>4.4112014442887747E-4</v>
      </c>
      <c r="V50" s="58">
        <f t="shared" si="5"/>
        <v>1.2539264430020032E-5</v>
      </c>
      <c r="W50" s="58">
        <f t="shared" si="5"/>
        <v>1.2032833861248726E-5</v>
      </c>
      <c r="X50" s="58">
        <f t="shared" si="5"/>
        <v>1.1321820733363079E-5</v>
      </c>
      <c r="Y50" s="58">
        <f t="shared" si="5"/>
        <v>1.3318238100396132E-4</v>
      </c>
      <c r="Z50" s="112">
        <f>VLOOKUP(A50,cnty!$A$2:$C$23,3,FALSE)</f>
        <v>1</v>
      </c>
      <c r="AA50" s="95">
        <f t="shared" si="6"/>
        <v>7.5916899999999998E-6</v>
      </c>
      <c r="AB50" s="95">
        <f t="shared" si="7"/>
        <v>2.9578699999999999E-4</v>
      </c>
      <c r="AC50" s="95">
        <f t="shared" si="8"/>
        <v>8.0684500000000007E-6</v>
      </c>
      <c r="AD50" s="95">
        <f t="shared" si="9"/>
        <v>9.4538821235795779E-6</v>
      </c>
      <c r="AE50" s="95">
        <f t="shared" si="10"/>
        <v>3.6834162507784599E-4</v>
      </c>
      <c r="AF50" s="95">
        <f t="shared" si="11"/>
        <v>1.0047588247148612E-5</v>
      </c>
      <c r="AG50" s="95">
        <f t="shared" si="12"/>
        <v>1.1321820733363079E-5</v>
      </c>
      <c r="AH50" s="95">
        <f t="shared" si="13"/>
        <v>4.4112014442887747E-4</v>
      </c>
      <c r="AI50" s="95">
        <f t="shared" si="14"/>
        <v>1.2032833861248726E-5</v>
      </c>
    </row>
    <row r="51" spans="1:35" x14ac:dyDescent="0.25">
      <c r="A51" s="1" t="s">
        <v>67</v>
      </c>
      <c r="B51" s="1" t="s">
        <v>68</v>
      </c>
      <c r="C51" s="1" t="s">
        <v>19</v>
      </c>
      <c r="D51" s="8">
        <v>2.5990010000000001E-2</v>
      </c>
      <c r="E51" s="8">
        <v>2.8895499999999998E-2</v>
      </c>
      <c r="F51" s="8">
        <v>1.1619143000000001E-3</v>
      </c>
      <c r="G51" s="8">
        <v>1.1361143E-3</v>
      </c>
      <c r="H51" s="8">
        <v>2.5154719999999999E-3</v>
      </c>
      <c r="I51" s="8">
        <v>6.7819029999999997E-3</v>
      </c>
      <c r="J51" t="str">
        <f t="shared" si="2"/>
        <v>13089_2275020000</v>
      </c>
      <c r="K51" t="str">
        <f t="shared" si="3"/>
        <v>13_2275020000</v>
      </c>
      <c r="L51" s="58">
        <f>IF(ISNA(VLOOKUP($J51,'SEMAP Nonroad Growth Factors'!$A$3:$V$121,'SEMAP Nonroad Growth Factors'!U$1,FALSE)),VLOOKUP($K51,'SEMAP Nonroad Growth Factors'!$A$3:$V$121,'SEMAP Nonroad Growth Factors'!U$1,FALSE),VLOOKUP($J51,'SEMAP Nonroad Growth Factors'!$A$3:$V$121,'SEMAP Nonroad Growth Factors'!U$1,FALSE))</f>
        <v>1.245293488482746</v>
      </c>
      <c r="M51" s="58">
        <f t="shared" si="4"/>
        <v>3.2365190218601451E-2</v>
      </c>
      <c r="N51" s="58">
        <f t="shared" si="4"/>
        <v>3.5983377996453188E-2</v>
      </c>
      <c r="O51" s="58">
        <f t="shared" si="4"/>
        <v>1.446924311964988E-3</v>
      </c>
      <c r="P51" s="58">
        <f t="shared" si="4"/>
        <v>1.4147957399621332E-3</v>
      </c>
      <c r="Q51" s="58">
        <f t="shared" si="4"/>
        <v>3.13250090206067E-3</v>
      </c>
      <c r="R51" s="58">
        <f t="shared" si="4"/>
        <v>8.4454596454216005E-3</v>
      </c>
      <c r="S51" s="58">
        <f>IF(ISNA(VLOOKUP($J51,'SEMAP Nonroad Growth Factors'!$A$3:$V$121,'SEMAP Nonroad Growth Factors'!V$1,FALSE)),VLOOKUP($K51,'SEMAP Nonroad Growth Factors'!$A$3:$V$121,'SEMAP Nonroad Growth Factors'!V$1,FALSE),VLOOKUP($J51,'SEMAP Nonroad Growth Factors'!$A$3:$V$121,'SEMAP Nonroad Growth Factors'!V$1,FALSE))</f>
        <v>1.4913439212300659</v>
      </c>
      <c r="T51" s="58">
        <f t="shared" si="5"/>
        <v>3.8760043426208625E-2</v>
      </c>
      <c r="U51" s="58">
        <f t="shared" si="5"/>
        <v>4.3093128275903364E-2</v>
      </c>
      <c r="V51" s="58">
        <f t="shared" si="5"/>
        <v>1.7328138282952873E-3</v>
      </c>
      <c r="W51" s="58">
        <f t="shared" si="5"/>
        <v>1.6943371551275514E-3</v>
      </c>
      <c r="X51" s="58">
        <f t="shared" si="5"/>
        <v>3.7514338762244361E-3</v>
      </c>
      <c r="Y51" s="58">
        <f t="shared" si="5"/>
        <v>1.0114149813421947E-2</v>
      </c>
      <c r="Z51" s="112">
        <f>VLOOKUP(A51,cnty!$A$2:$C$23,3,FALSE)</f>
        <v>1</v>
      </c>
      <c r="AA51" s="95">
        <f t="shared" si="6"/>
        <v>2.5154719999999999E-3</v>
      </c>
      <c r="AB51" s="95">
        <f t="shared" si="7"/>
        <v>2.8895499999999998E-2</v>
      </c>
      <c r="AC51" s="95">
        <f t="shared" si="8"/>
        <v>1.1361143E-3</v>
      </c>
      <c r="AD51" s="95">
        <f t="shared" si="9"/>
        <v>3.13250090206067E-3</v>
      </c>
      <c r="AE51" s="95">
        <f t="shared" si="10"/>
        <v>3.5983377996453188E-2</v>
      </c>
      <c r="AF51" s="95">
        <f t="shared" si="11"/>
        <v>1.4147957399621332E-3</v>
      </c>
      <c r="AG51" s="95">
        <f t="shared" si="12"/>
        <v>3.7514338762244361E-3</v>
      </c>
      <c r="AH51" s="95">
        <f t="shared" si="13"/>
        <v>4.3093128275903364E-2</v>
      </c>
      <c r="AI51" s="95">
        <f t="shared" si="14"/>
        <v>1.6943371551275514E-3</v>
      </c>
    </row>
    <row r="52" spans="1:35" x14ac:dyDescent="0.25">
      <c r="A52" s="1" t="s">
        <v>67</v>
      </c>
      <c r="B52" s="1" t="s">
        <v>68</v>
      </c>
      <c r="C52" s="1" t="s">
        <v>37</v>
      </c>
      <c r="D52" s="8">
        <v>2.3995099999999999E-4</v>
      </c>
      <c r="E52" s="8">
        <v>2.9055900000000001E-5</v>
      </c>
      <c r="F52" s="8">
        <v>8.2594300000000003E-7</v>
      </c>
      <c r="G52" s="8">
        <v>7.9258500000000005E-7</v>
      </c>
      <c r="H52" s="8">
        <v>7.4575199999999997E-7</v>
      </c>
      <c r="I52" s="8">
        <v>8.7725299999999998E-6</v>
      </c>
      <c r="J52" t="str">
        <f t="shared" si="2"/>
        <v>13089_2267008005</v>
      </c>
      <c r="K52" t="str">
        <f t="shared" si="3"/>
        <v>13_2267008005</v>
      </c>
      <c r="L52" s="58">
        <f>IF(ISNA(VLOOKUP($J52,'SEMAP Nonroad Growth Factors'!$A$3:$V$121,'SEMAP Nonroad Growth Factors'!U$1,FALSE)),VLOOKUP($K52,'SEMAP Nonroad Growth Factors'!$A$3:$V$121,'SEMAP Nonroad Growth Factors'!U$1,FALSE),VLOOKUP($J52,'SEMAP Nonroad Growth Factors'!$A$3:$V$121,'SEMAP Nonroad Growth Factors'!U$1,FALSE))</f>
        <v>1.245293488482746</v>
      </c>
      <c r="M52" s="58">
        <f t="shared" si="4"/>
        <v>2.9880941785492338E-4</v>
      </c>
      <c r="N52" s="58">
        <f t="shared" si="4"/>
        <v>3.6183123072005822E-5</v>
      </c>
      <c r="O52" s="58">
        <f t="shared" si="4"/>
        <v>1.0285414397579048E-6</v>
      </c>
      <c r="P52" s="58">
        <f t="shared" si="4"/>
        <v>9.8700093956909725E-7</v>
      </c>
      <c r="Q52" s="58">
        <f t="shared" si="4"/>
        <v>9.2868010962298474E-7</v>
      </c>
      <c r="R52" s="58">
        <f t="shared" si="4"/>
        <v>1.0924374486519544E-5</v>
      </c>
      <c r="S52" s="58">
        <f>IF(ISNA(VLOOKUP($J52,'SEMAP Nonroad Growth Factors'!$A$3:$V$121,'SEMAP Nonroad Growth Factors'!V$1,FALSE)),VLOOKUP($K52,'SEMAP Nonroad Growth Factors'!$A$3:$V$121,'SEMAP Nonroad Growth Factors'!V$1,FALSE),VLOOKUP($J52,'SEMAP Nonroad Growth Factors'!$A$3:$V$121,'SEMAP Nonroad Growth Factors'!V$1,FALSE))</f>
        <v>1.4913439212300659</v>
      </c>
      <c r="T52" s="58">
        <f t="shared" si="5"/>
        <v>3.5784946524307555E-4</v>
      </c>
      <c r="U52" s="58">
        <f t="shared" si="5"/>
        <v>4.3332339840868674E-5</v>
      </c>
      <c r="V52" s="58">
        <f t="shared" si="5"/>
        <v>1.2317650723325243E-6</v>
      </c>
      <c r="W52" s="58">
        <f t="shared" si="5"/>
        <v>1.1820168218081319E-6</v>
      </c>
      <c r="X52" s="58">
        <f t="shared" si="5"/>
        <v>1.112172711945164E-6</v>
      </c>
      <c r="Y52" s="58">
        <f t="shared" si="5"/>
        <v>1.308285928930839E-5</v>
      </c>
      <c r="Z52" s="112">
        <f>VLOOKUP(A52,cnty!$A$2:$C$23,3,FALSE)</f>
        <v>1</v>
      </c>
      <c r="AA52" s="95">
        <f t="shared" si="6"/>
        <v>7.4575199999999997E-7</v>
      </c>
      <c r="AB52" s="95">
        <f t="shared" si="7"/>
        <v>2.9055900000000001E-5</v>
      </c>
      <c r="AC52" s="95">
        <f t="shared" si="8"/>
        <v>7.9258500000000005E-7</v>
      </c>
      <c r="AD52" s="95">
        <f t="shared" si="9"/>
        <v>9.2868010962298474E-7</v>
      </c>
      <c r="AE52" s="95">
        <f t="shared" si="10"/>
        <v>3.6183123072005822E-5</v>
      </c>
      <c r="AF52" s="95">
        <f t="shared" si="11"/>
        <v>9.8700093956909725E-7</v>
      </c>
      <c r="AG52" s="95">
        <f t="shared" si="12"/>
        <v>1.112172711945164E-6</v>
      </c>
      <c r="AH52" s="95">
        <f t="shared" si="13"/>
        <v>4.3332339840868674E-5</v>
      </c>
      <c r="AI52" s="95">
        <f t="shared" si="14"/>
        <v>1.1820168218081319E-6</v>
      </c>
    </row>
    <row r="53" spans="1:35" x14ac:dyDescent="0.25">
      <c r="A53" s="1" t="s">
        <v>69</v>
      </c>
      <c r="B53" s="1" t="s">
        <v>70</v>
      </c>
      <c r="C53" s="1" t="s">
        <v>39</v>
      </c>
      <c r="D53" s="8">
        <v>3.8577720000000002</v>
      </c>
      <c r="E53" s="8">
        <v>2.0871980000000002E-2</v>
      </c>
      <c r="F53" s="8">
        <v>7.6006000000000004E-2</v>
      </c>
      <c r="G53" s="8">
        <v>9.8807719999999995E-3</v>
      </c>
      <c r="H53" s="8">
        <v>3.2110679999999996E-3</v>
      </c>
      <c r="I53" s="8">
        <v>4.8318240000000005E-2</v>
      </c>
      <c r="J53" t="str">
        <f t="shared" si="2"/>
        <v>13097_2275050011</v>
      </c>
      <c r="K53" t="str">
        <f t="shared" si="3"/>
        <v>13_2275050011</v>
      </c>
      <c r="L53" s="58">
        <f>IF(ISNA(VLOOKUP($J53,'SEMAP Nonroad Growth Factors'!$A$3:$V$121,'SEMAP Nonroad Growth Factors'!U$1,FALSE)),VLOOKUP($K53,'SEMAP Nonroad Growth Factors'!$A$3:$V$121,'SEMAP Nonroad Growth Factors'!U$1,FALSE),VLOOKUP($J53,'SEMAP Nonroad Growth Factors'!$A$3:$V$121,'SEMAP Nonroad Growth Factors'!U$1,FALSE))</f>
        <v>0.89202370086279448</v>
      </c>
      <c r="M53" s="58">
        <f t="shared" si="4"/>
        <v>3.4412240565248644</v>
      </c>
      <c r="N53" s="58">
        <f t="shared" si="4"/>
        <v>1.8618300843934232E-2</v>
      </c>
      <c r="O53" s="58">
        <f t="shared" si="4"/>
        <v>6.7799153407777563E-2</v>
      </c>
      <c r="P53" s="58">
        <f t="shared" si="4"/>
        <v>8.8138828068214745E-3</v>
      </c>
      <c r="Q53" s="58">
        <f t="shared" si="4"/>
        <v>2.8643487610820915E-3</v>
      </c>
      <c r="R53" s="58">
        <f t="shared" si="4"/>
        <v>4.3101015263976715E-2</v>
      </c>
      <c r="S53" s="58">
        <f>IF(ISNA(VLOOKUP($J53,'SEMAP Nonroad Growth Factors'!$A$3:$V$121,'SEMAP Nonroad Growth Factors'!V$1,FALSE)),VLOOKUP($K53,'SEMAP Nonroad Growth Factors'!$A$3:$V$121,'SEMAP Nonroad Growth Factors'!V$1,FALSE),VLOOKUP($J53,'SEMAP Nonroad Growth Factors'!$A$3:$V$121,'SEMAP Nonroad Growth Factors'!V$1,FALSE))</f>
        <v>0.91311745820169576</v>
      </c>
      <c r="T53" s="58">
        <f t="shared" si="5"/>
        <v>3.5225989629616725</v>
      </c>
      <c r="U53" s="58">
        <f t="shared" si="5"/>
        <v>1.905856932523663E-2</v>
      </c>
      <c r="V53" s="58">
        <f t="shared" si="5"/>
        <v>6.9402405528078095E-2</v>
      </c>
      <c r="W53" s="58">
        <f t="shared" si="5"/>
        <v>9.0223054137104856E-3</v>
      </c>
      <c r="X53" s="58">
        <f t="shared" si="5"/>
        <v>2.9320822502728024E-3</v>
      </c>
      <c r="Y53" s="58">
        <f t="shared" si="5"/>
        <v>4.4120228493579508E-2</v>
      </c>
      <c r="Z53" s="112">
        <f>VLOOKUP(A53,cnty!$A$2:$C$23,3,FALSE)</f>
        <v>1</v>
      </c>
      <c r="AA53" s="95">
        <f t="shared" si="6"/>
        <v>3.2110679999999996E-3</v>
      </c>
      <c r="AB53" s="95">
        <f t="shared" si="7"/>
        <v>2.0871980000000002E-2</v>
      </c>
      <c r="AC53" s="95">
        <f t="shared" si="8"/>
        <v>9.8807719999999995E-3</v>
      </c>
      <c r="AD53" s="95">
        <f t="shared" si="9"/>
        <v>2.8643487610820915E-3</v>
      </c>
      <c r="AE53" s="95">
        <f t="shared" si="10"/>
        <v>1.8618300843934232E-2</v>
      </c>
      <c r="AF53" s="95">
        <f t="shared" si="11"/>
        <v>8.8138828068214745E-3</v>
      </c>
      <c r="AG53" s="95">
        <f t="shared" si="12"/>
        <v>2.9320822502728024E-3</v>
      </c>
      <c r="AH53" s="95">
        <f t="shared" si="13"/>
        <v>1.905856932523663E-2</v>
      </c>
      <c r="AI53" s="95">
        <f t="shared" si="14"/>
        <v>9.0223054137104856E-3</v>
      </c>
    </row>
    <row r="54" spans="1:35" x14ac:dyDescent="0.25">
      <c r="A54" s="1" t="s">
        <v>69</v>
      </c>
      <c r="B54" s="1" t="s">
        <v>70</v>
      </c>
      <c r="C54" s="1" t="s">
        <v>40</v>
      </c>
      <c r="D54" s="8">
        <v>1.7257560000000001</v>
      </c>
      <c r="E54" s="8">
        <v>5.8338399999999999E-2</v>
      </c>
      <c r="F54" s="8">
        <v>4.2652799999999998E-2</v>
      </c>
      <c r="G54" s="8">
        <v>5.5448800000000003E-3</v>
      </c>
      <c r="H54" s="8">
        <v>1.325844E-2</v>
      </c>
      <c r="I54" s="8">
        <v>9.8415199999999994E-2</v>
      </c>
      <c r="J54" t="str">
        <f t="shared" si="2"/>
        <v>13097_2275050012</v>
      </c>
      <c r="K54" t="str">
        <f t="shared" si="3"/>
        <v>13_2275050012</v>
      </c>
      <c r="L54" s="58">
        <f>IF(ISNA(VLOOKUP($J54,'SEMAP Nonroad Growth Factors'!$A$3:$V$121,'SEMAP Nonroad Growth Factors'!U$1,FALSE)),VLOOKUP($K54,'SEMAP Nonroad Growth Factors'!$A$3:$V$121,'SEMAP Nonroad Growth Factors'!U$1,FALSE),VLOOKUP($J54,'SEMAP Nonroad Growth Factors'!$A$3:$V$121,'SEMAP Nonroad Growth Factors'!U$1,FALSE))</f>
        <v>0.89202370086279448</v>
      </c>
      <c r="M54" s="58">
        <f t="shared" si="4"/>
        <v>1.5394152539061727</v>
      </c>
      <c r="N54" s="58">
        <f t="shared" si="4"/>
        <v>5.2039235470414051E-2</v>
      </c>
      <c r="O54" s="58">
        <f t="shared" si="4"/>
        <v>3.8047308508160599E-2</v>
      </c>
      <c r="P54" s="58">
        <f t="shared" si="4"/>
        <v>4.9461643784400921E-3</v>
      </c>
      <c r="Q54" s="58">
        <f t="shared" si="4"/>
        <v>1.1826842716467308E-2</v>
      </c>
      <c r="R54" s="58">
        <f t="shared" si="4"/>
        <v>8.7788690925152083E-2</v>
      </c>
      <c r="S54" s="58">
        <f>IF(ISNA(VLOOKUP($J54,'SEMAP Nonroad Growth Factors'!$A$3:$V$121,'SEMAP Nonroad Growth Factors'!V$1,FALSE)),VLOOKUP($K54,'SEMAP Nonroad Growth Factors'!$A$3:$V$121,'SEMAP Nonroad Growth Factors'!V$1,FALSE),VLOOKUP($J54,'SEMAP Nonroad Growth Factors'!$A$3:$V$121,'SEMAP Nonroad Growth Factors'!V$1,FALSE))</f>
        <v>0.91311745820169576</v>
      </c>
      <c r="T54" s="58">
        <f t="shared" si="5"/>
        <v>1.5758179321963257</v>
      </c>
      <c r="U54" s="58">
        <f t="shared" si="5"/>
        <v>5.3269811523553805E-2</v>
      </c>
      <c r="V54" s="58">
        <f t="shared" si="5"/>
        <v>3.8947016321185288E-2</v>
      </c>
      <c r="W54" s="58">
        <f t="shared" si="5"/>
        <v>5.063126731633419E-3</v>
      </c>
      <c r="X54" s="58">
        <f t="shared" si="5"/>
        <v>1.2106513032519691E-2</v>
      </c>
      <c r="Y54" s="58">
        <f t="shared" si="5"/>
        <v>8.9864637272411521E-2</v>
      </c>
      <c r="Z54" s="112">
        <f>VLOOKUP(A54,cnty!$A$2:$C$23,3,FALSE)</f>
        <v>1</v>
      </c>
      <c r="AA54" s="95">
        <f t="shared" si="6"/>
        <v>1.325844E-2</v>
      </c>
      <c r="AB54" s="95">
        <f t="shared" si="7"/>
        <v>5.8338399999999999E-2</v>
      </c>
      <c r="AC54" s="95">
        <f t="shared" si="8"/>
        <v>5.5448800000000003E-3</v>
      </c>
      <c r="AD54" s="95">
        <f t="shared" si="9"/>
        <v>1.1826842716467308E-2</v>
      </c>
      <c r="AE54" s="95">
        <f t="shared" si="10"/>
        <v>5.2039235470414051E-2</v>
      </c>
      <c r="AF54" s="95">
        <f t="shared" si="11"/>
        <v>4.9461643784400921E-3</v>
      </c>
      <c r="AG54" s="95">
        <f t="shared" si="12"/>
        <v>1.2106513032519691E-2</v>
      </c>
      <c r="AH54" s="95">
        <f t="shared" si="13"/>
        <v>5.3269811523553805E-2</v>
      </c>
      <c r="AI54" s="95">
        <f t="shared" si="14"/>
        <v>5.063126731633419E-3</v>
      </c>
    </row>
    <row r="55" spans="1:35" x14ac:dyDescent="0.25">
      <c r="A55" s="1" t="s">
        <v>71</v>
      </c>
      <c r="B55" s="1" t="s">
        <v>72</v>
      </c>
      <c r="C55" s="1" t="s">
        <v>18</v>
      </c>
      <c r="D55" s="8">
        <v>7.0324999999999998</v>
      </c>
      <c r="E55" s="8">
        <v>3.95E-2</v>
      </c>
      <c r="F55" s="8">
        <v>0.15083199999999999</v>
      </c>
      <c r="G55" s="8">
        <v>1.9608199999999999E-2</v>
      </c>
      <c r="H55" s="8">
        <v>3.7499999999999999E-3</v>
      </c>
      <c r="I55" s="8">
        <v>0.34077000000000002</v>
      </c>
      <c r="J55" t="str">
        <f t="shared" si="2"/>
        <v>13113_2275001000</v>
      </c>
      <c r="K55" t="str">
        <f t="shared" si="3"/>
        <v>13_2275001000</v>
      </c>
      <c r="L55" s="58">
        <f>IF(ISNA(VLOOKUP($J55,'SEMAP Nonroad Growth Factors'!$A$3:$V$121,'SEMAP Nonroad Growth Factors'!U$1,FALSE)),VLOOKUP($K55,'SEMAP Nonroad Growth Factors'!$A$3:$V$121,'SEMAP Nonroad Growth Factors'!U$1,FALSE),VLOOKUP($J55,'SEMAP Nonroad Growth Factors'!$A$3:$V$121,'SEMAP Nonroad Growth Factors'!U$1,FALSE))</f>
        <v>1</v>
      </c>
      <c r="M55" s="58">
        <f t="shared" si="4"/>
        <v>7.0324999999999998</v>
      </c>
      <c r="N55" s="58">
        <f t="shared" si="4"/>
        <v>3.95E-2</v>
      </c>
      <c r="O55" s="58">
        <f t="shared" si="4"/>
        <v>0.15083199999999999</v>
      </c>
      <c r="P55" s="58">
        <f t="shared" si="4"/>
        <v>1.9608199999999999E-2</v>
      </c>
      <c r="Q55" s="58">
        <f t="shared" si="4"/>
        <v>3.7499999999999999E-3</v>
      </c>
      <c r="R55" s="58">
        <f t="shared" si="4"/>
        <v>0.34077000000000002</v>
      </c>
      <c r="S55" s="58">
        <f>IF(ISNA(VLOOKUP($J55,'SEMAP Nonroad Growth Factors'!$A$3:$V$121,'SEMAP Nonroad Growth Factors'!V$1,FALSE)),VLOOKUP($K55,'SEMAP Nonroad Growth Factors'!$A$3:$V$121,'SEMAP Nonroad Growth Factors'!V$1,FALSE),VLOOKUP($J55,'SEMAP Nonroad Growth Factors'!$A$3:$V$121,'SEMAP Nonroad Growth Factors'!V$1,FALSE))</f>
        <v>1</v>
      </c>
      <c r="T55" s="58">
        <f t="shared" si="5"/>
        <v>7.0324999999999998</v>
      </c>
      <c r="U55" s="58">
        <f t="shared" si="5"/>
        <v>3.95E-2</v>
      </c>
      <c r="V55" s="58">
        <f t="shared" si="5"/>
        <v>0.15083199999999999</v>
      </c>
      <c r="W55" s="58">
        <f t="shared" si="5"/>
        <v>1.9608199999999999E-2</v>
      </c>
      <c r="X55" s="58">
        <f t="shared" si="5"/>
        <v>3.7499999999999999E-3</v>
      </c>
      <c r="Y55" s="58">
        <f t="shared" si="5"/>
        <v>0.34077000000000002</v>
      </c>
      <c r="Z55" s="112">
        <f>VLOOKUP(A55,cnty!$A$2:$C$23,3,FALSE)</f>
        <v>1</v>
      </c>
      <c r="AA55" s="95">
        <f t="shared" si="6"/>
        <v>3.7499999999999999E-3</v>
      </c>
      <c r="AB55" s="95">
        <f t="shared" si="7"/>
        <v>3.95E-2</v>
      </c>
      <c r="AC55" s="95">
        <f t="shared" si="8"/>
        <v>1.9608199999999999E-2</v>
      </c>
      <c r="AD55" s="95">
        <f t="shared" si="9"/>
        <v>3.7499999999999999E-3</v>
      </c>
      <c r="AE55" s="95">
        <f t="shared" si="10"/>
        <v>3.95E-2</v>
      </c>
      <c r="AF55" s="95">
        <f t="shared" si="11"/>
        <v>1.9608199999999999E-2</v>
      </c>
      <c r="AG55" s="95">
        <f t="shared" si="12"/>
        <v>3.7499999999999999E-3</v>
      </c>
      <c r="AH55" s="95">
        <f t="shared" si="13"/>
        <v>3.95E-2</v>
      </c>
      <c r="AI55" s="95">
        <f t="shared" si="14"/>
        <v>1.9608199999999999E-2</v>
      </c>
    </row>
    <row r="56" spans="1:35" x14ac:dyDescent="0.25">
      <c r="A56" s="1" t="s">
        <v>71</v>
      </c>
      <c r="B56" s="1" t="s">
        <v>72</v>
      </c>
      <c r="C56" s="1" t="s">
        <v>39</v>
      </c>
      <c r="D56" s="8">
        <v>208.08766800000001</v>
      </c>
      <c r="E56" s="8">
        <v>1.1258268600000001</v>
      </c>
      <c r="F56" s="8">
        <v>4.0997331699999995</v>
      </c>
      <c r="G56" s="8">
        <v>0.53296549900000001</v>
      </c>
      <c r="H56" s="8">
        <v>0.17320390599999999</v>
      </c>
      <c r="I56" s="8">
        <v>2.6062595239999995</v>
      </c>
      <c r="J56" t="str">
        <f t="shared" si="2"/>
        <v>13113_2275050011</v>
      </c>
      <c r="K56" t="str">
        <f t="shared" si="3"/>
        <v>13_2275050011</v>
      </c>
      <c r="L56" s="58">
        <f>IF(ISNA(VLOOKUP($J56,'SEMAP Nonroad Growth Factors'!$A$3:$V$121,'SEMAP Nonroad Growth Factors'!U$1,FALSE)),VLOOKUP($K56,'SEMAP Nonroad Growth Factors'!$A$3:$V$121,'SEMAP Nonroad Growth Factors'!U$1,FALSE),VLOOKUP($J56,'SEMAP Nonroad Growth Factors'!$A$3:$V$121,'SEMAP Nonroad Growth Factors'!U$1,FALSE))</f>
        <v>0.89202370086279448</v>
      </c>
      <c r="M56" s="58">
        <f t="shared" si="4"/>
        <v>185.6191317132685</v>
      </c>
      <c r="N56" s="58">
        <f t="shared" si="4"/>
        <v>1.0042642421879393</v>
      </c>
      <c r="O56" s="58">
        <f t="shared" si="4"/>
        <v>3.6570591548533558</v>
      </c>
      <c r="P56" s="58">
        <f t="shared" si="4"/>
        <v>0.47541785685016602</v>
      </c>
      <c r="Q56" s="58">
        <f t="shared" si="4"/>
        <v>0.15450198923401157</v>
      </c>
      <c r="R56" s="58">
        <f t="shared" si="4"/>
        <v>2.3248452660073848</v>
      </c>
      <c r="S56" s="58">
        <f>IF(ISNA(VLOOKUP($J56,'SEMAP Nonroad Growth Factors'!$A$3:$V$121,'SEMAP Nonroad Growth Factors'!V$1,FALSE)),VLOOKUP($K56,'SEMAP Nonroad Growth Factors'!$A$3:$V$121,'SEMAP Nonroad Growth Factors'!V$1,FALSE),VLOOKUP($J56,'SEMAP Nonroad Growth Factors'!$A$3:$V$121,'SEMAP Nonroad Growth Factors'!V$1,FALSE))</f>
        <v>0.91311745820169576</v>
      </c>
      <c r="T56" s="58">
        <f t="shared" si="5"/>
        <v>190.00848248727834</v>
      </c>
      <c r="U56" s="58">
        <f t="shared" si="5"/>
        <v>1.0280121607783965</v>
      </c>
      <c r="V56" s="58">
        <f t="shared" si="5"/>
        <v>3.7435379314955801</v>
      </c>
      <c r="W56" s="58">
        <f t="shared" si="5"/>
        <v>0.48666010175607843</v>
      </c>
      <c r="X56" s="58">
        <f t="shared" si="5"/>
        <v>0.15815551039732542</v>
      </c>
      <c r="Y56" s="58">
        <f t="shared" si="5"/>
        <v>2.3798210719688409</v>
      </c>
      <c r="Z56" s="112">
        <f>VLOOKUP(A56,cnty!$A$2:$C$23,3,FALSE)</f>
        <v>1</v>
      </c>
      <c r="AA56" s="95">
        <f t="shared" si="6"/>
        <v>0.17320390599999999</v>
      </c>
      <c r="AB56" s="95">
        <f t="shared" si="7"/>
        <v>1.1258268600000001</v>
      </c>
      <c r="AC56" s="95">
        <f t="shared" si="8"/>
        <v>0.53296549900000001</v>
      </c>
      <c r="AD56" s="95">
        <f t="shared" si="9"/>
        <v>0.15450198923401157</v>
      </c>
      <c r="AE56" s="95">
        <f t="shared" si="10"/>
        <v>1.0042642421879393</v>
      </c>
      <c r="AF56" s="95">
        <f t="shared" si="11"/>
        <v>0.47541785685016602</v>
      </c>
      <c r="AG56" s="95">
        <f t="shared" si="12"/>
        <v>0.15815551039732542</v>
      </c>
      <c r="AH56" s="95">
        <f t="shared" si="13"/>
        <v>1.0280121607783965</v>
      </c>
      <c r="AI56" s="95">
        <f t="shared" si="14"/>
        <v>0.48666010175607843</v>
      </c>
    </row>
    <row r="57" spans="1:35" x14ac:dyDescent="0.25">
      <c r="A57" s="1" t="s">
        <v>71</v>
      </c>
      <c r="B57" s="1" t="s">
        <v>72</v>
      </c>
      <c r="C57" s="1" t="s">
        <v>40</v>
      </c>
      <c r="D57" s="8">
        <v>69.357348000000002</v>
      </c>
      <c r="E57" s="8">
        <v>2.3445833</v>
      </c>
      <c r="F57" s="8">
        <v>1.7141997600000001</v>
      </c>
      <c r="G57" s="8">
        <v>0.22284596999999998</v>
      </c>
      <c r="H57" s="8">
        <v>0.53284982000000003</v>
      </c>
      <c r="I57" s="8">
        <v>3.9552677000000003</v>
      </c>
      <c r="J57" t="str">
        <f t="shared" si="2"/>
        <v>13113_2275050012</v>
      </c>
      <c r="K57" t="str">
        <f t="shared" si="3"/>
        <v>13_2275050012</v>
      </c>
      <c r="L57" s="58">
        <f>IF(ISNA(VLOOKUP($J57,'SEMAP Nonroad Growth Factors'!$A$3:$V$121,'SEMAP Nonroad Growth Factors'!U$1,FALSE)),VLOOKUP($K57,'SEMAP Nonroad Growth Factors'!$A$3:$V$121,'SEMAP Nonroad Growth Factors'!U$1,FALSE),VLOOKUP($J57,'SEMAP Nonroad Growth Factors'!$A$3:$V$121,'SEMAP Nonroad Growth Factors'!U$1,FALSE))</f>
        <v>0.89202370086279448</v>
      </c>
      <c r="M57" s="58">
        <f t="shared" si="4"/>
        <v>61.86839824498874</v>
      </c>
      <c r="N57" s="58">
        <f t="shared" si="4"/>
        <v>2.0914238722471037</v>
      </c>
      <c r="O57" s="58">
        <f t="shared" si="4"/>
        <v>1.5291068139333142</v>
      </c>
      <c r="P57" s="58">
        <f t="shared" si="4"/>
        <v>0.19878388688175924</v>
      </c>
      <c r="Q57" s="58">
        <f t="shared" si="4"/>
        <v>0.47531466844047393</v>
      </c>
      <c r="R57" s="58">
        <f t="shared" si="4"/>
        <v>3.5281925316570732</v>
      </c>
      <c r="S57" s="58">
        <f>IF(ISNA(VLOOKUP($J57,'SEMAP Nonroad Growth Factors'!$A$3:$V$121,'SEMAP Nonroad Growth Factors'!V$1,FALSE)),VLOOKUP($K57,'SEMAP Nonroad Growth Factors'!$A$3:$V$121,'SEMAP Nonroad Growth Factors'!V$1,FALSE),VLOOKUP($J57,'SEMAP Nonroad Growth Factors'!$A$3:$V$121,'SEMAP Nonroad Growth Factors'!V$1,FALSE))</f>
        <v>0.91311745820169576</v>
      </c>
      <c r="T57" s="58">
        <f t="shared" si="5"/>
        <v>63.331405313370468</v>
      </c>
      <c r="U57" s="58">
        <f t="shared" si="5"/>
        <v>2.140879943438144</v>
      </c>
      <c r="V57" s="58">
        <f t="shared" si="5"/>
        <v>1.565265727701157</v>
      </c>
      <c r="W57" s="58">
        <f t="shared" si="5"/>
        <v>0.20348454569689134</v>
      </c>
      <c r="X57" s="58">
        <f t="shared" si="5"/>
        <v>0.48655447324163115</v>
      </c>
      <c r="Y57" s="58">
        <f t="shared" si="5"/>
        <v>3.6116239887312678</v>
      </c>
      <c r="Z57" s="112">
        <f>VLOOKUP(A57,cnty!$A$2:$C$23,3,FALSE)</f>
        <v>1</v>
      </c>
      <c r="AA57" s="95">
        <f t="shared" si="6"/>
        <v>0.53284982000000003</v>
      </c>
      <c r="AB57" s="95">
        <f t="shared" si="7"/>
        <v>2.3445833</v>
      </c>
      <c r="AC57" s="95">
        <f t="shared" si="8"/>
        <v>0.22284596999999998</v>
      </c>
      <c r="AD57" s="95">
        <f t="shared" si="9"/>
        <v>0.47531466844047393</v>
      </c>
      <c r="AE57" s="95">
        <f t="shared" si="10"/>
        <v>2.0914238722471037</v>
      </c>
      <c r="AF57" s="95">
        <f t="shared" si="11"/>
        <v>0.19878388688175924</v>
      </c>
      <c r="AG57" s="95">
        <f t="shared" si="12"/>
        <v>0.48655447324163115</v>
      </c>
      <c r="AH57" s="95">
        <f t="shared" si="13"/>
        <v>2.140879943438144</v>
      </c>
      <c r="AI57" s="95">
        <f t="shared" si="14"/>
        <v>0.20348454569689134</v>
      </c>
    </row>
    <row r="58" spans="1:35" x14ac:dyDescent="0.25">
      <c r="A58" s="1" t="s">
        <v>100</v>
      </c>
      <c r="B58" s="1" t="s">
        <v>101</v>
      </c>
      <c r="C58" s="1" t="s">
        <v>39</v>
      </c>
      <c r="D58" s="8">
        <v>13.874183</v>
      </c>
      <c r="E58" s="8">
        <v>7.5064149999999982E-2</v>
      </c>
      <c r="F58" s="8">
        <v>0.27334942000000001</v>
      </c>
      <c r="G58" s="8">
        <v>3.5535358000000003E-2</v>
      </c>
      <c r="H58" s="8">
        <v>1.1548333000000001E-2</v>
      </c>
      <c r="I58" s="8">
        <v>0.17377236000000001</v>
      </c>
      <c r="J58" t="str">
        <f t="shared" si="2"/>
        <v>13117_2275050011</v>
      </c>
      <c r="K58" t="str">
        <f t="shared" si="3"/>
        <v>13_2275050011</v>
      </c>
      <c r="L58" s="58">
        <f>IF(ISNA(VLOOKUP($J58,'SEMAP Nonroad Growth Factors'!$A$3:$V$121,'SEMAP Nonroad Growth Factors'!U$1,FALSE)),VLOOKUP($K58,'SEMAP Nonroad Growth Factors'!$A$3:$V$121,'SEMAP Nonroad Growth Factors'!U$1,FALSE),VLOOKUP($J58,'SEMAP Nonroad Growth Factors'!$A$3:$V$121,'SEMAP Nonroad Growth Factors'!U$1,FALSE))</f>
        <v>0.89202370086279448</v>
      </c>
      <c r="M58" s="58">
        <f t="shared" si="4"/>
        <v>12.37610006610767</v>
      </c>
      <c r="N58" s="58">
        <f t="shared" si="4"/>
        <v>6.6959000885119913E-2</v>
      </c>
      <c r="O58" s="58">
        <f t="shared" si="4"/>
        <v>0.24383416125709839</v>
      </c>
      <c r="P58" s="58">
        <f t="shared" si="4"/>
        <v>3.1698381554644314E-2</v>
      </c>
      <c r="Q58" s="58">
        <f t="shared" si="4"/>
        <v>1.0301386741455939E-2</v>
      </c>
      <c r="R58" s="58">
        <f t="shared" si="4"/>
        <v>0.15500906367486184</v>
      </c>
      <c r="S58" s="58">
        <f>IF(ISNA(VLOOKUP($J58,'SEMAP Nonroad Growth Factors'!$A$3:$V$121,'SEMAP Nonroad Growth Factors'!V$1,FALSE)),VLOOKUP($K58,'SEMAP Nonroad Growth Factors'!$A$3:$V$121,'SEMAP Nonroad Growth Factors'!V$1,FALSE),VLOOKUP($J58,'SEMAP Nonroad Growth Factors'!$A$3:$V$121,'SEMAP Nonroad Growth Factors'!V$1,FALSE))</f>
        <v>0.91311745820169576</v>
      </c>
      <c r="T58" s="58">
        <f t="shared" si="5"/>
        <v>12.668758715585179</v>
      </c>
      <c r="U58" s="58">
        <f t="shared" si="5"/>
        <v>6.8542385850070803E-2</v>
      </c>
      <c r="V58" s="58">
        <f t="shared" si="5"/>
        <v>0.24960012759130779</v>
      </c>
      <c r="W58" s="58">
        <f t="shared" si="5"/>
        <v>3.24479557732473E-2</v>
      </c>
      <c r="X58" s="58">
        <f t="shared" si="5"/>
        <v>1.0544984475426764E-2</v>
      </c>
      <c r="Y58" s="58">
        <f t="shared" si="5"/>
        <v>0.15867457566891005</v>
      </c>
      <c r="Z58" s="112">
        <f>VLOOKUP(A58,cnty!$A$2:$C$23,3,FALSE)</f>
        <v>1</v>
      </c>
      <c r="AA58" s="95">
        <f t="shared" si="6"/>
        <v>1.1548333000000001E-2</v>
      </c>
      <c r="AB58" s="95">
        <f t="shared" si="7"/>
        <v>7.5064149999999982E-2</v>
      </c>
      <c r="AC58" s="95">
        <f t="shared" si="8"/>
        <v>3.5535358000000003E-2</v>
      </c>
      <c r="AD58" s="95">
        <f t="shared" si="9"/>
        <v>1.0301386741455939E-2</v>
      </c>
      <c r="AE58" s="95">
        <f t="shared" si="10"/>
        <v>6.6959000885119913E-2</v>
      </c>
      <c r="AF58" s="95">
        <f t="shared" si="11"/>
        <v>3.1698381554644314E-2</v>
      </c>
      <c r="AG58" s="95">
        <f t="shared" si="12"/>
        <v>1.0544984475426764E-2</v>
      </c>
      <c r="AH58" s="95">
        <f t="shared" si="13"/>
        <v>6.8542385850070803E-2</v>
      </c>
      <c r="AI58" s="95">
        <f t="shared" si="14"/>
        <v>3.24479557732473E-2</v>
      </c>
    </row>
    <row r="59" spans="1:35" x14ac:dyDescent="0.25">
      <c r="A59" s="1" t="s">
        <v>100</v>
      </c>
      <c r="B59" s="1" t="s">
        <v>101</v>
      </c>
      <c r="C59" s="1" t="s">
        <v>40</v>
      </c>
      <c r="D59" s="8">
        <v>6.1077050000000002</v>
      </c>
      <c r="E59" s="8">
        <v>0.20646799999999998</v>
      </c>
      <c r="F59" s="8">
        <v>0.15095480000000003</v>
      </c>
      <c r="G59" s="8">
        <v>1.9624099999999998E-2</v>
      </c>
      <c r="H59" s="8">
        <v>4.6923550000000008E-2</v>
      </c>
      <c r="I59" s="8">
        <v>0.348306</v>
      </c>
      <c r="J59" t="str">
        <f t="shared" si="2"/>
        <v>13117_2275050012</v>
      </c>
      <c r="K59" t="str">
        <f t="shared" si="3"/>
        <v>13_2275050012</v>
      </c>
      <c r="L59" s="58">
        <f>IF(ISNA(VLOOKUP($J59,'SEMAP Nonroad Growth Factors'!$A$3:$V$121,'SEMAP Nonroad Growth Factors'!U$1,FALSE)),VLOOKUP($K59,'SEMAP Nonroad Growth Factors'!$A$3:$V$121,'SEMAP Nonroad Growth Factors'!U$1,FALSE),VLOOKUP($J59,'SEMAP Nonroad Growth Factors'!$A$3:$V$121,'SEMAP Nonroad Growth Factors'!U$1,FALSE))</f>
        <v>0.89202370086279448</v>
      </c>
      <c r="M59" s="58">
        <f t="shared" ref="M59:R101" si="15">D59*$L59</f>
        <v>5.4482176178781945</v>
      </c>
      <c r="N59" s="58">
        <f t="shared" si="15"/>
        <v>0.18417434946973943</v>
      </c>
      <c r="O59" s="58">
        <f t="shared" si="15"/>
        <v>0.13465525935900299</v>
      </c>
      <c r="P59" s="58">
        <f t="shared" si="15"/>
        <v>1.7505162308101563E-2</v>
      </c>
      <c r="Q59" s="58">
        <f t="shared" si="15"/>
        <v>4.1856918728620386E-2</v>
      </c>
      <c r="R59" s="58">
        <f t="shared" si="15"/>
        <v>0.31069720715271648</v>
      </c>
      <c r="S59" s="58">
        <f>IF(ISNA(VLOOKUP($J59,'SEMAP Nonroad Growth Factors'!$A$3:$V$121,'SEMAP Nonroad Growth Factors'!V$1,FALSE)),VLOOKUP($K59,'SEMAP Nonroad Growth Factors'!$A$3:$V$121,'SEMAP Nonroad Growth Factors'!V$1,FALSE),VLOOKUP($J59,'SEMAP Nonroad Growth Factors'!$A$3:$V$121,'SEMAP Nonroad Growth Factors'!V$1,FALSE))</f>
        <v>0.91311745820169576</v>
      </c>
      <c r="T59" s="58">
        <f t="shared" ref="T59:Y101" si="16">D59*$S59</f>
        <v>5.5770520650457884</v>
      </c>
      <c r="U59" s="58">
        <f t="shared" si="16"/>
        <v>0.1885295353599877</v>
      </c>
      <c r="V59" s="58">
        <f t="shared" si="16"/>
        <v>0.13783946327934538</v>
      </c>
      <c r="W59" s="58">
        <f t="shared" si="16"/>
        <v>1.7919108311495898E-2</v>
      </c>
      <c r="X59" s="58">
        <f t="shared" si="16"/>
        <v>4.2846712705800191E-2</v>
      </c>
      <c r="Y59" s="58">
        <f t="shared" si="16"/>
        <v>0.31804428939639984</v>
      </c>
      <c r="Z59" s="112">
        <f>VLOOKUP(A59,cnty!$A$2:$C$23,3,FALSE)</f>
        <v>1</v>
      </c>
      <c r="AA59" s="95">
        <f t="shared" si="6"/>
        <v>4.6923550000000008E-2</v>
      </c>
      <c r="AB59" s="95">
        <f t="shared" si="7"/>
        <v>0.20646799999999998</v>
      </c>
      <c r="AC59" s="95">
        <f t="shared" si="8"/>
        <v>1.9624099999999998E-2</v>
      </c>
      <c r="AD59" s="95">
        <f t="shared" si="9"/>
        <v>4.1856918728620386E-2</v>
      </c>
      <c r="AE59" s="95">
        <f t="shared" si="10"/>
        <v>0.18417434946973943</v>
      </c>
      <c r="AF59" s="95">
        <f t="shared" si="11"/>
        <v>1.7505162308101563E-2</v>
      </c>
      <c r="AG59" s="95">
        <f t="shared" si="12"/>
        <v>4.2846712705800191E-2</v>
      </c>
      <c r="AH59" s="95">
        <f t="shared" si="13"/>
        <v>0.1885295353599877</v>
      </c>
      <c r="AI59" s="95">
        <f t="shared" si="14"/>
        <v>1.7919108311495898E-2</v>
      </c>
    </row>
    <row r="60" spans="1:35" x14ac:dyDescent="0.25">
      <c r="A60" s="1" t="s">
        <v>73</v>
      </c>
      <c r="B60" s="1" t="s">
        <v>74</v>
      </c>
      <c r="C60" s="1" t="s">
        <v>39</v>
      </c>
      <c r="D60" s="8">
        <v>242.79890300000002</v>
      </c>
      <c r="E60" s="8">
        <v>1.3136229999999998</v>
      </c>
      <c r="F60" s="8">
        <v>4.7836247500000004</v>
      </c>
      <c r="G60" s="8">
        <v>0.62187091000000005</v>
      </c>
      <c r="H60" s="8">
        <v>0.202096</v>
      </c>
      <c r="I60" s="8">
        <v>3.0410337320000003</v>
      </c>
      <c r="J60" t="str">
        <f t="shared" si="2"/>
        <v>13121_2275050011</v>
      </c>
      <c r="K60" t="str">
        <f t="shared" si="3"/>
        <v>13_2275050011</v>
      </c>
      <c r="L60" s="58">
        <f>IF(ISNA(VLOOKUP($J60,'SEMAP Nonroad Growth Factors'!$A$3:$V$121,'SEMAP Nonroad Growth Factors'!U$1,FALSE)),VLOOKUP($K60,'SEMAP Nonroad Growth Factors'!$A$3:$V$121,'SEMAP Nonroad Growth Factors'!U$1,FALSE),VLOOKUP($J60,'SEMAP Nonroad Growth Factors'!$A$3:$V$121,'SEMAP Nonroad Growth Factors'!U$1,FALSE))</f>
        <v>0.68709486309210133</v>
      </c>
      <c r="M60" s="58">
        <f t="shared" si="15"/>
        <v>166.82587901569741</v>
      </c>
      <c r="N60" s="58">
        <f t="shared" si="15"/>
        <v>0.90258361533963527</v>
      </c>
      <c r="O60" s="58">
        <f t="shared" si="15"/>
        <v>3.2868039926852379</v>
      </c>
      <c r="P60" s="58">
        <f t="shared" si="15"/>
        <v>0.4272843077674105</v>
      </c>
      <c r="Q60" s="58">
        <f t="shared" si="15"/>
        <v>0.13885912345146131</v>
      </c>
      <c r="R60" s="58">
        <f t="shared" si="15"/>
        <v>2.0894786557470022</v>
      </c>
      <c r="S60" s="58">
        <f>IF(ISNA(VLOOKUP($J60,'SEMAP Nonroad Growth Factors'!$A$3:$V$121,'SEMAP Nonroad Growth Factors'!V$1,FALSE)),VLOOKUP($K60,'SEMAP Nonroad Growth Factors'!$A$3:$V$121,'SEMAP Nonroad Growth Factors'!V$1,FALSE),VLOOKUP($J60,'SEMAP Nonroad Growth Factors'!$A$3:$V$121,'SEMAP Nonroad Growth Factors'!V$1,FALSE))</f>
        <v>0.74408094018665027</v>
      </c>
      <c r="T60" s="58">
        <f t="shared" si="16"/>
        <v>180.66203602052732</v>
      </c>
      <c r="U60" s="58">
        <f t="shared" si="16"/>
        <v>0.97744183689080788</v>
      </c>
      <c r="V60" s="58">
        <f t="shared" si="16"/>
        <v>3.55940400148013</v>
      </c>
      <c r="W60" s="58">
        <f t="shared" si="16"/>
        <v>0.4627222913875278</v>
      </c>
      <c r="X60" s="58">
        <f t="shared" si="16"/>
        <v>0.15037578168796129</v>
      </c>
      <c r="Y60" s="58">
        <f t="shared" si="16"/>
        <v>2.2627752384458781</v>
      </c>
      <c r="Z60" s="112">
        <f>VLOOKUP(A60,cnty!$A$2:$C$23,3,FALSE)</f>
        <v>1</v>
      </c>
      <c r="AA60" s="95">
        <f t="shared" si="6"/>
        <v>0.202096</v>
      </c>
      <c r="AB60" s="95">
        <f t="shared" si="7"/>
        <v>1.3136229999999998</v>
      </c>
      <c r="AC60" s="95">
        <f t="shared" si="8"/>
        <v>0.62187091000000005</v>
      </c>
      <c r="AD60" s="95">
        <f t="shared" si="9"/>
        <v>0.13885912345146131</v>
      </c>
      <c r="AE60" s="95">
        <f t="shared" si="10"/>
        <v>0.90258361533963527</v>
      </c>
      <c r="AF60" s="95">
        <f t="shared" si="11"/>
        <v>0.4272843077674105</v>
      </c>
      <c r="AG60" s="95">
        <f t="shared" si="12"/>
        <v>0.15037578168796129</v>
      </c>
      <c r="AH60" s="95">
        <f t="shared" si="13"/>
        <v>0.97744183689080788</v>
      </c>
      <c r="AI60" s="95">
        <f t="shared" si="14"/>
        <v>0.4627222913875278</v>
      </c>
    </row>
    <row r="61" spans="1:35" x14ac:dyDescent="0.25">
      <c r="A61" s="1" t="s">
        <v>73</v>
      </c>
      <c r="B61" s="1" t="s">
        <v>74</v>
      </c>
      <c r="C61" s="1" t="s">
        <v>42</v>
      </c>
      <c r="D61" s="8">
        <v>5.6552199999999999</v>
      </c>
      <c r="E61" s="8">
        <v>1.21427</v>
      </c>
      <c r="F61" s="8">
        <v>0.94485600000000003</v>
      </c>
      <c r="G61" s="8">
        <v>0.122831</v>
      </c>
      <c r="H61" s="8">
        <v>0.254465</v>
      </c>
      <c r="I61" s="8">
        <v>1.5755600000000001</v>
      </c>
      <c r="J61" t="str">
        <f t="shared" si="2"/>
        <v>13121_2275060012</v>
      </c>
      <c r="K61" t="str">
        <f t="shared" si="3"/>
        <v>13_2275060012</v>
      </c>
      <c r="L61" s="58">
        <f>IF(ISNA(VLOOKUP($J61,'SEMAP Nonroad Growth Factors'!$A$3:$V$121,'SEMAP Nonroad Growth Factors'!U$1,FALSE)),VLOOKUP($K61,'SEMAP Nonroad Growth Factors'!$A$3:$V$121,'SEMAP Nonroad Growth Factors'!U$1,FALSE),VLOOKUP($J61,'SEMAP Nonroad Growth Factors'!$A$3:$V$121,'SEMAP Nonroad Growth Factors'!U$1,FALSE))</f>
        <v>1.0562014343697992</v>
      </c>
      <c r="M61" s="58">
        <f t="shared" si="15"/>
        <v>5.9730514756767761</v>
      </c>
      <c r="N61" s="58">
        <f t="shared" si="15"/>
        <v>1.282513715712216</v>
      </c>
      <c r="O61" s="58">
        <f t="shared" si="15"/>
        <v>0.99795826247291097</v>
      </c>
      <c r="P61" s="58">
        <f t="shared" si="15"/>
        <v>0.12973427838507681</v>
      </c>
      <c r="Q61" s="58">
        <f t="shared" si="15"/>
        <v>0.26876629799691093</v>
      </c>
      <c r="R61" s="58">
        <f t="shared" si="15"/>
        <v>1.6641087319356809</v>
      </c>
      <c r="S61" s="58">
        <f>IF(ISNA(VLOOKUP($J61,'SEMAP Nonroad Growth Factors'!$A$3:$V$121,'SEMAP Nonroad Growth Factors'!V$1,FALSE)),VLOOKUP($K61,'SEMAP Nonroad Growth Factors'!$A$3:$V$121,'SEMAP Nonroad Growth Factors'!V$1,FALSE),VLOOKUP($J61,'SEMAP Nonroad Growth Factors'!$A$3:$V$121,'SEMAP Nonroad Growth Factors'!V$1,FALSE))</f>
        <v>1.2098068042351953</v>
      </c>
      <c r="T61" s="58">
        <f t="shared" si="16"/>
        <v>6.8417236354469608</v>
      </c>
      <c r="U61" s="58">
        <f t="shared" si="16"/>
        <v>1.4690321081786706</v>
      </c>
      <c r="V61" s="58">
        <f t="shared" si="16"/>
        <v>1.1430932178224498</v>
      </c>
      <c r="W61" s="58">
        <f t="shared" si="16"/>
        <v>0.14860177957101325</v>
      </c>
      <c r="X61" s="58">
        <f t="shared" si="16"/>
        <v>0.30785348843970894</v>
      </c>
      <c r="Y61" s="58">
        <f t="shared" si="16"/>
        <v>1.9061232084808044</v>
      </c>
      <c r="Z61" s="112">
        <f>VLOOKUP(A61,cnty!$A$2:$C$23,3,FALSE)</f>
        <v>1</v>
      </c>
      <c r="AA61" s="95">
        <f t="shared" si="6"/>
        <v>0.254465</v>
      </c>
      <c r="AB61" s="95">
        <f t="shared" si="7"/>
        <v>1.21427</v>
      </c>
      <c r="AC61" s="95">
        <f t="shared" si="8"/>
        <v>0.122831</v>
      </c>
      <c r="AD61" s="95">
        <f t="shared" si="9"/>
        <v>0.26876629799691093</v>
      </c>
      <c r="AE61" s="95">
        <f t="shared" si="10"/>
        <v>1.282513715712216</v>
      </c>
      <c r="AF61" s="95">
        <f t="shared" si="11"/>
        <v>0.12973427838507681</v>
      </c>
      <c r="AG61" s="95">
        <f t="shared" si="12"/>
        <v>0.30785348843970894</v>
      </c>
      <c r="AH61" s="95">
        <f t="shared" si="13"/>
        <v>1.4690321081786706</v>
      </c>
      <c r="AI61" s="95">
        <f t="shared" si="14"/>
        <v>0.14860177957101325</v>
      </c>
    </row>
    <row r="62" spans="1:35" x14ac:dyDescent="0.25">
      <c r="A62" s="1" t="s">
        <v>73</v>
      </c>
      <c r="B62" s="1" t="s">
        <v>74</v>
      </c>
      <c r="C62" s="1" t="s">
        <v>22</v>
      </c>
      <c r="D62" s="8">
        <v>2.0822599999999999E-4</v>
      </c>
      <c r="E62" s="8">
        <v>1.4806800000000001E-4</v>
      </c>
      <c r="F62" s="8">
        <v>2.9615799999999999E-5</v>
      </c>
      <c r="G62" s="8">
        <v>2.9615799999999999E-5</v>
      </c>
      <c r="H62" s="8">
        <v>3.2281199999999999E-5</v>
      </c>
      <c r="I62" s="8">
        <v>2.2646999999999998E-5</v>
      </c>
      <c r="J62" t="str">
        <f t="shared" si="2"/>
        <v>13121_2275070000</v>
      </c>
      <c r="K62" t="str">
        <f t="shared" si="3"/>
        <v>13_2275070000</v>
      </c>
      <c r="L62" s="58">
        <f>IF(ISNA(VLOOKUP($J62,'SEMAP Nonroad Growth Factors'!$A$3:$V$121,'SEMAP Nonroad Growth Factors'!U$1,FALSE)),VLOOKUP($K62,'SEMAP Nonroad Growth Factors'!$A$3:$V$121,'SEMAP Nonroad Growth Factors'!U$1,FALSE),VLOOKUP($J62,'SEMAP Nonroad Growth Factors'!$A$3:$V$121,'SEMAP Nonroad Growth Factors'!U$1,FALSE))</f>
        <v>1.2577916550095745</v>
      </c>
      <c r="M62" s="58">
        <f t="shared" si="15"/>
        <v>2.6190492515602365E-4</v>
      </c>
      <c r="N62" s="58">
        <f t="shared" si="15"/>
        <v>1.8623869477395769E-4</v>
      </c>
      <c r="O62" s="58">
        <f t="shared" si="15"/>
        <v>3.7250506096432555E-5</v>
      </c>
      <c r="P62" s="58">
        <f t="shared" si="15"/>
        <v>3.7250506096432555E-5</v>
      </c>
      <c r="Q62" s="58">
        <f t="shared" si="15"/>
        <v>4.0603023973695076E-5</v>
      </c>
      <c r="R62" s="58">
        <f t="shared" si="15"/>
        <v>2.8485207611001832E-5</v>
      </c>
      <c r="S62" s="58">
        <f>IF(ISNA(VLOOKUP($J62,'SEMAP Nonroad Growth Factors'!$A$3:$V$121,'SEMAP Nonroad Growth Factors'!V$1,FALSE)),VLOOKUP($K62,'SEMAP Nonroad Growth Factors'!$A$3:$V$121,'SEMAP Nonroad Growth Factors'!V$1,FALSE),VLOOKUP($J62,'SEMAP Nonroad Growth Factors'!$A$3:$V$121,'SEMAP Nonroad Growth Factors'!V$1,FALSE))</f>
        <v>1.5105547480111898</v>
      </c>
      <c r="T62" s="58">
        <f t="shared" si="16"/>
        <v>3.1453677295937801E-4</v>
      </c>
      <c r="U62" s="58">
        <f t="shared" si="16"/>
        <v>2.2366482042852087E-4</v>
      </c>
      <c r="V62" s="58">
        <f t="shared" si="16"/>
        <v>4.4736287306149791E-5</v>
      </c>
      <c r="W62" s="58">
        <f t="shared" si="16"/>
        <v>4.4736287306149791E-5</v>
      </c>
      <c r="X62" s="58">
        <f t="shared" si="16"/>
        <v>4.876251993149882E-5</v>
      </c>
      <c r="Y62" s="58">
        <f t="shared" si="16"/>
        <v>3.4209533378209415E-5</v>
      </c>
      <c r="Z62" s="112">
        <f>VLOOKUP(A62,cnty!$A$2:$C$23,3,FALSE)</f>
        <v>1</v>
      </c>
      <c r="AA62" s="95">
        <f t="shared" si="6"/>
        <v>3.2281199999999999E-5</v>
      </c>
      <c r="AB62" s="95">
        <f t="shared" si="7"/>
        <v>1.4806800000000001E-4</v>
      </c>
      <c r="AC62" s="95">
        <f t="shared" si="8"/>
        <v>2.9615799999999999E-5</v>
      </c>
      <c r="AD62" s="95">
        <f t="shared" si="9"/>
        <v>4.0603023973695076E-5</v>
      </c>
      <c r="AE62" s="95">
        <f t="shared" si="10"/>
        <v>1.8623869477395769E-4</v>
      </c>
      <c r="AF62" s="95">
        <f t="shared" si="11"/>
        <v>3.7250506096432555E-5</v>
      </c>
      <c r="AG62" s="95">
        <f t="shared" si="12"/>
        <v>4.876251993149882E-5</v>
      </c>
      <c r="AH62" s="95">
        <f t="shared" si="13"/>
        <v>2.2366482042852087E-4</v>
      </c>
      <c r="AI62" s="95">
        <f t="shared" si="14"/>
        <v>4.4736287306149791E-5</v>
      </c>
    </row>
    <row r="63" spans="1:35" x14ac:dyDescent="0.25">
      <c r="A63" s="1" t="s">
        <v>73</v>
      </c>
      <c r="B63" s="1" t="s">
        <v>74</v>
      </c>
      <c r="C63" s="1" t="s">
        <v>41</v>
      </c>
      <c r="D63" s="8">
        <v>13.2332</v>
      </c>
      <c r="E63" s="8">
        <v>7.4328199999999997E-2</v>
      </c>
      <c r="F63" s="8">
        <v>0.28366999999999998</v>
      </c>
      <c r="G63" s="8">
        <v>3.6877100000000003E-2</v>
      </c>
      <c r="H63" s="8">
        <v>7.0564699999999996E-3</v>
      </c>
      <c r="I63" s="8">
        <v>7.9822199999999996E-2</v>
      </c>
      <c r="J63" t="str">
        <f t="shared" si="2"/>
        <v>13121_2275060011</v>
      </c>
      <c r="K63" t="str">
        <f t="shared" si="3"/>
        <v>13_2275060011</v>
      </c>
      <c r="L63" s="58">
        <f>IF(ISNA(VLOOKUP($J63,'SEMAP Nonroad Growth Factors'!$A$3:$V$121,'SEMAP Nonroad Growth Factors'!U$1,FALSE)),VLOOKUP($K63,'SEMAP Nonroad Growth Factors'!$A$3:$V$121,'SEMAP Nonroad Growth Factors'!U$1,FALSE),VLOOKUP($J63,'SEMAP Nonroad Growth Factors'!$A$3:$V$121,'SEMAP Nonroad Growth Factors'!U$1,FALSE))</f>
        <v>1.0562014343697992</v>
      </c>
      <c r="M63" s="58">
        <f t="shared" si="15"/>
        <v>13.976924821302427</v>
      </c>
      <c r="N63" s="58">
        <f t="shared" si="15"/>
        <v>7.85055514541253E-2</v>
      </c>
      <c r="O63" s="58">
        <f t="shared" si="15"/>
        <v>0.2996126608876809</v>
      </c>
      <c r="P63" s="58">
        <f t="shared" si="15"/>
        <v>3.8949645915398526E-2</v>
      </c>
      <c r="Q63" s="58">
        <f t="shared" si="15"/>
        <v>7.4530537355874567E-3</v>
      </c>
      <c r="R63" s="58">
        <f t="shared" si="15"/>
        <v>8.4308322134552985E-2</v>
      </c>
      <c r="S63" s="58">
        <f>IF(ISNA(VLOOKUP($J63,'SEMAP Nonroad Growth Factors'!$A$3:$V$121,'SEMAP Nonroad Growth Factors'!V$1,FALSE)),VLOOKUP($K63,'SEMAP Nonroad Growth Factors'!$A$3:$V$121,'SEMAP Nonroad Growth Factors'!V$1,FALSE),VLOOKUP($J63,'SEMAP Nonroad Growth Factors'!$A$3:$V$121,'SEMAP Nonroad Growth Factors'!V$1,FALSE))</f>
        <v>1.2098068042351953</v>
      </c>
      <c r="T63" s="58">
        <f t="shared" si="16"/>
        <v>16.009615401805185</v>
      </c>
      <c r="U63" s="58">
        <f t="shared" si="16"/>
        <v>8.9922762106554435E-2</v>
      </c>
      <c r="V63" s="58">
        <f t="shared" si="16"/>
        <v>0.34318589615739781</v>
      </c>
      <c r="W63" s="58">
        <f t="shared" si="16"/>
        <v>4.4614166500461724E-2</v>
      </c>
      <c r="X63" s="58">
        <f t="shared" si="16"/>
        <v>8.5369654198815276E-3</v>
      </c>
      <c r="Y63" s="58">
        <f t="shared" si="16"/>
        <v>9.6569440689022595E-2</v>
      </c>
      <c r="Z63" s="112">
        <f>VLOOKUP(A63,cnty!$A$2:$C$23,3,FALSE)</f>
        <v>1</v>
      </c>
      <c r="AA63" s="95">
        <f t="shared" si="6"/>
        <v>7.0564699999999996E-3</v>
      </c>
      <c r="AB63" s="95">
        <f t="shared" si="7"/>
        <v>7.4328199999999997E-2</v>
      </c>
      <c r="AC63" s="95">
        <f t="shared" si="8"/>
        <v>3.6877100000000003E-2</v>
      </c>
      <c r="AD63" s="95">
        <f t="shared" si="9"/>
        <v>7.4530537355874567E-3</v>
      </c>
      <c r="AE63" s="95">
        <f t="shared" si="10"/>
        <v>7.85055514541253E-2</v>
      </c>
      <c r="AF63" s="95">
        <f t="shared" si="11"/>
        <v>3.8949645915398526E-2</v>
      </c>
      <c r="AG63" s="95">
        <f t="shared" si="12"/>
        <v>8.5369654198815276E-3</v>
      </c>
      <c r="AH63" s="95">
        <f t="shared" si="13"/>
        <v>8.9922762106554435E-2</v>
      </c>
      <c r="AI63" s="95">
        <f t="shared" si="14"/>
        <v>4.4614166500461724E-2</v>
      </c>
    </row>
    <row r="64" spans="1:35" x14ac:dyDescent="0.25">
      <c r="A64" s="1" t="s">
        <v>73</v>
      </c>
      <c r="B64" s="1" t="s">
        <v>74</v>
      </c>
      <c r="C64" s="1" t="s">
        <v>40</v>
      </c>
      <c r="D64" s="8">
        <v>82.008269999999982</v>
      </c>
      <c r="E64" s="8">
        <v>2.7722470000000001</v>
      </c>
      <c r="F64" s="8">
        <v>2.0268749999999995</v>
      </c>
      <c r="G64" s="8">
        <v>0.26349349999999999</v>
      </c>
      <c r="H64" s="8">
        <v>0.6300424</v>
      </c>
      <c r="I64" s="8">
        <v>4.6767149999999988</v>
      </c>
      <c r="J64" t="str">
        <f t="shared" si="2"/>
        <v>13121_2275050012</v>
      </c>
      <c r="K64" t="str">
        <f t="shared" si="3"/>
        <v>13_2275050012</v>
      </c>
      <c r="L64" s="58">
        <f>IF(ISNA(VLOOKUP($J64,'SEMAP Nonroad Growth Factors'!$A$3:$V$121,'SEMAP Nonroad Growth Factors'!U$1,FALSE)),VLOOKUP($K64,'SEMAP Nonroad Growth Factors'!$A$3:$V$121,'SEMAP Nonroad Growth Factors'!U$1,FALSE),VLOOKUP($J64,'SEMAP Nonroad Growth Factors'!$A$3:$V$121,'SEMAP Nonroad Growth Factors'!U$1,FALSE))</f>
        <v>0.68709486309210133</v>
      </c>
      <c r="M64" s="58">
        <f t="shared" si="15"/>
        <v>56.347461048070066</v>
      </c>
      <c r="N64" s="58">
        <f t="shared" si="15"/>
        <v>1.9047966729224888</v>
      </c>
      <c r="O64" s="58">
        <f t="shared" si="15"/>
        <v>1.3926554006298026</v>
      </c>
      <c r="P64" s="58">
        <f t="shared" si="15"/>
        <v>0.18104503030815861</v>
      </c>
      <c r="Q64" s="58">
        <f t="shared" si="15"/>
        <v>0.43289889657021896</v>
      </c>
      <c r="R64" s="58">
        <f t="shared" si="15"/>
        <v>3.2133468526457758</v>
      </c>
      <c r="S64" s="58">
        <f>IF(ISNA(VLOOKUP($J64,'SEMAP Nonroad Growth Factors'!$A$3:$V$121,'SEMAP Nonroad Growth Factors'!V$1,FALSE)),VLOOKUP($K64,'SEMAP Nonroad Growth Factors'!$A$3:$V$121,'SEMAP Nonroad Growth Factors'!V$1,FALSE),VLOOKUP($J64,'SEMAP Nonroad Growth Factors'!$A$3:$V$121,'SEMAP Nonroad Growth Factors'!V$1,FALSE))</f>
        <v>0.74408094018665027</v>
      </c>
      <c r="T64" s="58">
        <f t="shared" si="16"/>
        <v>61.020790644680652</v>
      </c>
      <c r="U64" s="58">
        <f t="shared" si="16"/>
        <v>2.0627761541896206</v>
      </c>
      <c r="V64" s="58">
        <f t="shared" si="16"/>
        <v>1.5081590556408164</v>
      </c>
      <c r="W64" s="58">
        <f t="shared" si="16"/>
        <v>0.19606049121307112</v>
      </c>
      <c r="X64" s="58">
        <f t="shared" si="16"/>
        <v>0.46880254134945359</v>
      </c>
      <c r="Y64" s="58">
        <f t="shared" si="16"/>
        <v>3.4798544941850094</v>
      </c>
      <c r="Z64" s="112">
        <f>VLOOKUP(A64,cnty!$A$2:$C$23,3,FALSE)</f>
        <v>1</v>
      </c>
      <c r="AA64" s="95">
        <f t="shared" si="6"/>
        <v>0.6300424</v>
      </c>
      <c r="AB64" s="95">
        <f t="shared" si="7"/>
        <v>2.7722470000000001</v>
      </c>
      <c r="AC64" s="95">
        <f t="shared" si="8"/>
        <v>0.26349349999999999</v>
      </c>
      <c r="AD64" s="95">
        <f t="shared" si="9"/>
        <v>0.43289889657021896</v>
      </c>
      <c r="AE64" s="95">
        <f t="shared" si="10"/>
        <v>1.9047966729224888</v>
      </c>
      <c r="AF64" s="95">
        <f t="shared" si="11"/>
        <v>0.18104503030815861</v>
      </c>
      <c r="AG64" s="95">
        <f t="shared" si="12"/>
        <v>0.46880254134945359</v>
      </c>
      <c r="AH64" s="95">
        <f t="shared" si="13"/>
        <v>2.0627761541896206</v>
      </c>
      <c r="AI64" s="95">
        <f t="shared" si="14"/>
        <v>0.19606049121307112</v>
      </c>
    </row>
    <row r="65" spans="1:35" x14ac:dyDescent="0.25">
      <c r="A65" s="1" t="s">
        <v>73</v>
      </c>
      <c r="B65" s="1" t="s">
        <v>74</v>
      </c>
      <c r="C65" s="1" t="s">
        <v>18</v>
      </c>
      <c r="D65" s="8">
        <v>5.3587600000000002</v>
      </c>
      <c r="E65" s="8">
        <v>3.0099000000000001E-2</v>
      </c>
      <c r="F65" s="8">
        <v>0.11493399999999999</v>
      </c>
      <c r="G65" s="8">
        <v>1.49415E-2</v>
      </c>
      <c r="H65" s="8">
        <v>2.8574999999999998E-3</v>
      </c>
      <c r="I65" s="8">
        <v>0.25966600000000001</v>
      </c>
      <c r="J65" t="str">
        <f t="shared" si="2"/>
        <v>13121_2275001000</v>
      </c>
      <c r="K65" t="str">
        <f t="shared" si="3"/>
        <v>13_2275001000</v>
      </c>
      <c r="L65" s="58">
        <f>IF(ISNA(VLOOKUP($J65,'SEMAP Nonroad Growth Factors'!$A$3:$V$121,'SEMAP Nonroad Growth Factors'!U$1,FALSE)),VLOOKUP($K65,'SEMAP Nonroad Growth Factors'!$A$3:$V$121,'SEMAP Nonroad Growth Factors'!U$1,FALSE),VLOOKUP($J65,'SEMAP Nonroad Growth Factors'!$A$3:$V$121,'SEMAP Nonroad Growth Factors'!U$1,FALSE))</f>
        <v>1</v>
      </c>
      <c r="M65" s="58">
        <f t="shared" si="15"/>
        <v>5.3587600000000002</v>
      </c>
      <c r="N65" s="58">
        <f t="shared" si="15"/>
        <v>3.0099000000000001E-2</v>
      </c>
      <c r="O65" s="58">
        <f t="shared" si="15"/>
        <v>0.11493399999999999</v>
      </c>
      <c r="P65" s="58">
        <f t="shared" si="15"/>
        <v>1.49415E-2</v>
      </c>
      <c r="Q65" s="58">
        <f t="shared" si="15"/>
        <v>2.8574999999999998E-3</v>
      </c>
      <c r="R65" s="58">
        <f t="shared" si="15"/>
        <v>0.25966600000000001</v>
      </c>
      <c r="S65" s="58">
        <f>IF(ISNA(VLOOKUP($J65,'SEMAP Nonroad Growth Factors'!$A$3:$V$121,'SEMAP Nonroad Growth Factors'!V$1,FALSE)),VLOOKUP($K65,'SEMAP Nonroad Growth Factors'!$A$3:$V$121,'SEMAP Nonroad Growth Factors'!V$1,FALSE),VLOOKUP($J65,'SEMAP Nonroad Growth Factors'!$A$3:$V$121,'SEMAP Nonroad Growth Factors'!V$1,FALSE))</f>
        <v>1</v>
      </c>
      <c r="T65" s="58">
        <f t="shared" si="16"/>
        <v>5.3587600000000002</v>
      </c>
      <c r="U65" s="58">
        <f t="shared" si="16"/>
        <v>3.0099000000000001E-2</v>
      </c>
      <c r="V65" s="58">
        <f t="shared" si="16"/>
        <v>0.11493399999999999</v>
      </c>
      <c r="W65" s="58">
        <f t="shared" si="16"/>
        <v>1.49415E-2</v>
      </c>
      <c r="X65" s="58">
        <f t="shared" si="16"/>
        <v>2.8574999999999998E-3</v>
      </c>
      <c r="Y65" s="58">
        <f t="shared" si="16"/>
        <v>0.25966600000000001</v>
      </c>
      <c r="Z65" s="112">
        <f>VLOOKUP(A65,cnty!$A$2:$C$23,3,FALSE)</f>
        <v>1</v>
      </c>
      <c r="AA65" s="95">
        <f t="shared" si="6"/>
        <v>2.8574999999999998E-3</v>
      </c>
      <c r="AB65" s="95">
        <f t="shared" si="7"/>
        <v>3.0099000000000001E-2</v>
      </c>
      <c r="AC65" s="95">
        <f t="shared" si="8"/>
        <v>1.49415E-2</v>
      </c>
      <c r="AD65" s="95">
        <f t="shared" si="9"/>
        <v>2.8574999999999998E-3</v>
      </c>
      <c r="AE65" s="95">
        <f t="shared" si="10"/>
        <v>3.0099000000000001E-2</v>
      </c>
      <c r="AF65" s="95">
        <f t="shared" si="11"/>
        <v>1.49415E-2</v>
      </c>
      <c r="AG65" s="95">
        <f t="shared" si="12"/>
        <v>2.8574999999999998E-3</v>
      </c>
      <c r="AH65" s="95">
        <f t="shared" si="13"/>
        <v>3.0099000000000001E-2</v>
      </c>
      <c r="AI65" s="95">
        <f t="shared" si="14"/>
        <v>1.49415E-2</v>
      </c>
    </row>
    <row r="66" spans="1:35" x14ac:dyDescent="0.25">
      <c r="A66" s="1" t="s">
        <v>73</v>
      </c>
      <c r="B66" s="1" t="s">
        <v>74</v>
      </c>
      <c r="C66" s="1" t="s">
        <v>17</v>
      </c>
      <c r="D66" s="8">
        <v>2.9123500000000002E-3</v>
      </c>
      <c r="E66" s="8">
        <v>4.0821800000000001E-4</v>
      </c>
      <c r="F66" s="8">
        <v>1.33657E-5</v>
      </c>
      <c r="G66" s="8">
        <v>1.2870800000000001E-5</v>
      </c>
      <c r="H66" s="8">
        <v>1.08462E-5</v>
      </c>
      <c r="I66" s="8">
        <v>1.0590399999999999E-4</v>
      </c>
      <c r="J66" t="str">
        <f t="shared" si="2"/>
        <v>13121_2270008005</v>
      </c>
      <c r="K66" t="str">
        <f t="shared" si="3"/>
        <v>13_2270008005</v>
      </c>
      <c r="L66" s="58">
        <f>IF(ISNA(VLOOKUP($J66,'SEMAP Nonroad Growth Factors'!$A$3:$V$121,'SEMAP Nonroad Growth Factors'!U$1,FALSE)),VLOOKUP($K66,'SEMAP Nonroad Growth Factors'!$A$3:$V$121,'SEMAP Nonroad Growth Factors'!U$1,FALSE),VLOOKUP($J66,'SEMAP Nonroad Growth Factors'!$A$3:$V$121,'SEMAP Nonroad Growth Factors'!U$1,FALSE))</f>
        <v>1.2577916550095745</v>
      </c>
      <c r="M66" s="58">
        <f t="shared" si="15"/>
        <v>3.6631295264671344E-3</v>
      </c>
      <c r="N66" s="58">
        <f t="shared" si="15"/>
        <v>5.1345319382469846E-4</v>
      </c>
      <c r="O66" s="58">
        <f t="shared" si="15"/>
        <v>1.6811265923361468E-5</v>
      </c>
      <c r="P66" s="58">
        <f t="shared" si="15"/>
        <v>1.618878483329723E-5</v>
      </c>
      <c r="Q66" s="58">
        <f t="shared" si="15"/>
        <v>1.3642259848564846E-5</v>
      </c>
      <c r="R66" s="58">
        <f t="shared" si="15"/>
        <v>1.3320516743213398E-4</v>
      </c>
      <c r="S66" s="58">
        <f>IF(ISNA(VLOOKUP($J66,'SEMAP Nonroad Growth Factors'!$A$3:$V$121,'SEMAP Nonroad Growth Factors'!V$1,FALSE)),VLOOKUP($K66,'SEMAP Nonroad Growth Factors'!$A$3:$V$121,'SEMAP Nonroad Growth Factors'!V$1,FALSE),VLOOKUP($J66,'SEMAP Nonroad Growth Factors'!$A$3:$V$121,'SEMAP Nonroad Growth Factors'!V$1,FALSE))</f>
        <v>1.5105547480111898</v>
      </c>
      <c r="T66" s="58">
        <f t="shared" si="16"/>
        <v>4.399264120370389E-3</v>
      </c>
      <c r="U66" s="58">
        <f t="shared" si="16"/>
        <v>6.1663563812363188E-4</v>
      </c>
      <c r="V66" s="58">
        <f t="shared" si="16"/>
        <v>2.0189621595493159E-5</v>
      </c>
      <c r="W66" s="58">
        <f t="shared" si="16"/>
        <v>1.9442048050702422E-5</v>
      </c>
      <c r="X66" s="58">
        <f t="shared" si="16"/>
        <v>1.6383778907878966E-5</v>
      </c>
      <c r="Y66" s="58">
        <f t="shared" si="16"/>
        <v>1.5997379003337704E-4</v>
      </c>
      <c r="Z66" s="112">
        <f>VLOOKUP(A66,cnty!$A$2:$C$23,3,FALSE)</f>
        <v>1</v>
      </c>
      <c r="AA66" s="95">
        <f t="shared" si="6"/>
        <v>1.08462E-5</v>
      </c>
      <c r="AB66" s="95">
        <f t="shared" si="7"/>
        <v>4.0821800000000001E-4</v>
      </c>
      <c r="AC66" s="95">
        <f t="shared" si="8"/>
        <v>1.2870800000000001E-5</v>
      </c>
      <c r="AD66" s="95">
        <f t="shared" si="9"/>
        <v>1.3642259848564846E-5</v>
      </c>
      <c r="AE66" s="95">
        <f t="shared" si="10"/>
        <v>5.1345319382469846E-4</v>
      </c>
      <c r="AF66" s="95">
        <f t="shared" si="11"/>
        <v>1.618878483329723E-5</v>
      </c>
      <c r="AG66" s="95">
        <f t="shared" si="12"/>
        <v>1.6383778907878966E-5</v>
      </c>
      <c r="AH66" s="95">
        <f t="shared" si="13"/>
        <v>6.1663563812363188E-4</v>
      </c>
      <c r="AI66" s="95">
        <f t="shared" si="14"/>
        <v>1.9442048050702422E-5</v>
      </c>
    </row>
    <row r="67" spans="1:35" x14ac:dyDescent="0.25">
      <c r="A67" s="1" t="s">
        <v>73</v>
      </c>
      <c r="B67" s="1" t="s">
        <v>74</v>
      </c>
      <c r="C67" s="1" t="s">
        <v>38</v>
      </c>
      <c r="D67" s="8">
        <v>4.7582600000000001E-5</v>
      </c>
      <c r="E67" s="8">
        <v>6.6695399999999997E-6</v>
      </c>
      <c r="F67" s="8">
        <v>2.1837199999999999E-7</v>
      </c>
      <c r="G67" s="8">
        <v>2.1028600000000001E-7</v>
      </c>
      <c r="H67" s="8">
        <v>1.7720700000000001E-7</v>
      </c>
      <c r="I67" s="8">
        <v>1.7302800000000001E-6</v>
      </c>
      <c r="J67" t="str">
        <f t="shared" si="2"/>
        <v>13121_2268008005</v>
      </c>
      <c r="K67" t="str">
        <f t="shared" si="3"/>
        <v>13_2268008005</v>
      </c>
      <c r="L67" s="58">
        <f>IF(ISNA(VLOOKUP($J67,'SEMAP Nonroad Growth Factors'!$A$3:$V$121,'SEMAP Nonroad Growth Factors'!U$1,FALSE)),VLOOKUP($K67,'SEMAP Nonroad Growth Factors'!$A$3:$V$121,'SEMAP Nonroad Growth Factors'!U$1,FALSE),VLOOKUP($J67,'SEMAP Nonroad Growth Factors'!$A$3:$V$121,'SEMAP Nonroad Growth Factors'!U$1,FALSE))</f>
        <v>1.2577916550095745</v>
      </c>
      <c r="M67" s="58">
        <f t="shared" si="15"/>
        <v>5.9848997203658577E-5</v>
      </c>
      <c r="N67" s="58">
        <f t="shared" si="15"/>
        <v>8.3888917547525572E-6</v>
      </c>
      <c r="O67" s="58">
        <f t="shared" si="15"/>
        <v>2.746664792877508E-7</v>
      </c>
      <c r="P67" s="58">
        <f t="shared" si="15"/>
        <v>2.6449597596534336E-7</v>
      </c>
      <c r="Q67" s="58">
        <f t="shared" si="15"/>
        <v>2.2288948580928166E-7</v>
      </c>
      <c r="R67" s="58">
        <f t="shared" si="15"/>
        <v>2.1763317448299667E-6</v>
      </c>
      <c r="S67" s="58">
        <f>IF(ISNA(VLOOKUP($J67,'SEMAP Nonroad Growth Factors'!$A$3:$V$121,'SEMAP Nonroad Growth Factors'!V$1,FALSE)),VLOOKUP($K67,'SEMAP Nonroad Growth Factors'!$A$3:$V$121,'SEMAP Nonroad Growth Factors'!V$1,FALSE),VLOOKUP($J67,'SEMAP Nonroad Growth Factors'!$A$3:$V$121,'SEMAP Nonroad Growth Factors'!V$1,FALSE))</f>
        <v>1.5105547480111898</v>
      </c>
      <c r="T67" s="58">
        <f t="shared" si="16"/>
        <v>7.1876122352717246E-5</v>
      </c>
      <c r="U67" s="58">
        <f t="shared" si="16"/>
        <v>1.0074705314050551E-5</v>
      </c>
      <c r="V67" s="58">
        <f t="shared" si="16"/>
        <v>3.2986286143269955E-7</v>
      </c>
      <c r="W67" s="58">
        <f t="shared" si="16"/>
        <v>3.1764851574028107E-7</v>
      </c>
      <c r="X67" s="58">
        <f t="shared" si="16"/>
        <v>2.6768087523081894E-7</v>
      </c>
      <c r="Y67" s="58">
        <f t="shared" si="16"/>
        <v>2.6136826693888014E-6</v>
      </c>
      <c r="Z67" s="112">
        <f>VLOOKUP(A67,cnty!$A$2:$C$23,3,FALSE)</f>
        <v>1</v>
      </c>
      <c r="AA67" s="95">
        <f t="shared" si="6"/>
        <v>1.7720700000000001E-7</v>
      </c>
      <c r="AB67" s="95">
        <f t="shared" si="7"/>
        <v>6.6695399999999997E-6</v>
      </c>
      <c r="AC67" s="95">
        <f t="shared" si="8"/>
        <v>2.1028600000000001E-7</v>
      </c>
      <c r="AD67" s="95">
        <f t="shared" si="9"/>
        <v>2.2288948580928166E-7</v>
      </c>
      <c r="AE67" s="95">
        <f t="shared" si="10"/>
        <v>8.3888917547525572E-6</v>
      </c>
      <c r="AF67" s="95">
        <f t="shared" si="11"/>
        <v>2.6449597596534336E-7</v>
      </c>
      <c r="AG67" s="95">
        <f t="shared" si="12"/>
        <v>2.6768087523081894E-7</v>
      </c>
      <c r="AH67" s="95">
        <f t="shared" si="13"/>
        <v>1.0074705314050551E-5</v>
      </c>
      <c r="AI67" s="95">
        <f t="shared" si="14"/>
        <v>3.1764851574028107E-7</v>
      </c>
    </row>
    <row r="68" spans="1:35" x14ac:dyDescent="0.25">
      <c r="A68" s="1" t="s">
        <v>73</v>
      </c>
      <c r="B68" s="1" t="s">
        <v>74</v>
      </c>
      <c r="C68" s="1" t="s">
        <v>16</v>
      </c>
      <c r="D68" s="8">
        <v>6.1253100000000003E-4</v>
      </c>
      <c r="E68" s="8">
        <v>8.5857099999999995E-5</v>
      </c>
      <c r="F68" s="8">
        <v>2.8111000000000001E-6</v>
      </c>
      <c r="G68" s="8">
        <v>2.7070199999999998E-6</v>
      </c>
      <c r="H68" s="8">
        <v>2.28119E-6</v>
      </c>
      <c r="I68" s="8">
        <v>2.2274000000000001E-5</v>
      </c>
      <c r="J68" t="str">
        <f t="shared" ref="J68:J102" si="17">A68&amp;"_"&amp;C68</f>
        <v>13121_2265008005</v>
      </c>
      <c r="K68" t="str">
        <f t="shared" ref="K68:K102" si="18">13&amp;"_"&amp;C68</f>
        <v>13_2265008005</v>
      </c>
      <c r="L68" s="58">
        <f>IF(ISNA(VLOOKUP($J68,'SEMAP Nonroad Growth Factors'!$A$3:$V$121,'SEMAP Nonroad Growth Factors'!U$1,FALSE)),VLOOKUP($K68,'SEMAP Nonroad Growth Factors'!$A$3:$V$121,'SEMAP Nonroad Growth Factors'!U$1,FALSE),VLOOKUP($J68,'SEMAP Nonroad Growth Factors'!$A$3:$V$121,'SEMAP Nonroad Growth Factors'!U$1,FALSE))</f>
        <v>1.2577916550095745</v>
      </c>
      <c r="M68" s="58">
        <f t="shared" si="15"/>
        <v>7.704363802346697E-4</v>
      </c>
      <c r="N68" s="58">
        <f t="shared" si="15"/>
        <v>1.0799034390332253E-4</v>
      </c>
      <c r="O68" s="58">
        <f t="shared" si="15"/>
        <v>3.535778121397415E-6</v>
      </c>
      <c r="P68" s="58">
        <f t="shared" si="15"/>
        <v>3.4048671659440178E-6</v>
      </c>
      <c r="Q68" s="58">
        <f t="shared" si="15"/>
        <v>2.8692617454912912E-6</v>
      </c>
      <c r="R68" s="58">
        <f t="shared" si="15"/>
        <v>2.8016051323683263E-5</v>
      </c>
      <c r="S68" s="58">
        <f>IF(ISNA(VLOOKUP($J68,'SEMAP Nonroad Growth Factors'!$A$3:$V$121,'SEMAP Nonroad Growth Factors'!V$1,FALSE)),VLOOKUP($K68,'SEMAP Nonroad Growth Factors'!$A$3:$V$121,'SEMAP Nonroad Growth Factors'!V$1,FALSE),VLOOKUP($J68,'SEMAP Nonroad Growth Factors'!$A$3:$V$121,'SEMAP Nonroad Growth Factors'!V$1,FALSE))</f>
        <v>1.5105547480111898</v>
      </c>
      <c r="T68" s="58">
        <f t="shared" si="16"/>
        <v>9.2526161035404219E-4</v>
      </c>
      <c r="U68" s="58">
        <f t="shared" si="16"/>
        <v>1.2969185005547152E-4</v>
      </c>
      <c r="V68" s="58">
        <f t="shared" si="16"/>
        <v>4.246320452134256E-6</v>
      </c>
      <c r="W68" s="58">
        <f t="shared" si="16"/>
        <v>4.0891019139612511E-6</v>
      </c>
      <c r="X68" s="58">
        <f t="shared" si="16"/>
        <v>3.4458623856156461E-6</v>
      </c>
      <c r="Y68" s="58">
        <f t="shared" si="16"/>
        <v>3.3646096457201245E-5</v>
      </c>
      <c r="Z68" s="112">
        <f>VLOOKUP(A68,cnty!$A$2:$C$23,3,FALSE)</f>
        <v>1</v>
      </c>
      <c r="AA68" s="95">
        <f t="shared" ref="AA68:AA102" si="19">H68*Z68</f>
        <v>2.28119E-6</v>
      </c>
      <c r="AB68" s="95">
        <f t="shared" ref="AB68:AB102" si="20">E68*Z68</f>
        <v>8.5857099999999995E-5</v>
      </c>
      <c r="AC68" s="95">
        <f t="shared" ref="AC68:AC102" si="21">G68*Z68</f>
        <v>2.7070199999999998E-6</v>
      </c>
      <c r="AD68" s="95">
        <f t="shared" ref="AD68:AD102" si="22">Q68*Z68</f>
        <v>2.8692617454912912E-6</v>
      </c>
      <c r="AE68" s="95">
        <f t="shared" ref="AE68:AE102" si="23">N68*Z68</f>
        <v>1.0799034390332253E-4</v>
      </c>
      <c r="AF68" s="95">
        <f t="shared" ref="AF68:AF102" si="24">P68*Z68</f>
        <v>3.4048671659440178E-6</v>
      </c>
      <c r="AG68" s="95">
        <f t="shared" ref="AG68:AG102" si="25">X68*Z68</f>
        <v>3.4458623856156461E-6</v>
      </c>
      <c r="AH68" s="95">
        <f t="shared" ref="AH68:AH102" si="26">U68*Z68</f>
        <v>1.2969185005547152E-4</v>
      </c>
      <c r="AI68" s="95">
        <f t="shared" ref="AI68:AI102" si="27">W68*Z68</f>
        <v>4.0891019139612511E-6</v>
      </c>
    </row>
    <row r="69" spans="1:35" x14ac:dyDescent="0.25">
      <c r="A69" s="1" t="s">
        <v>73</v>
      </c>
      <c r="B69" s="1" t="s">
        <v>74</v>
      </c>
      <c r="C69" s="1" t="s">
        <v>19</v>
      </c>
      <c r="D69" s="8">
        <v>0.18267763000000001</v>
      </c>
      <c r="E69" s="8">
        <v>0.15895029999999999</v>
      </c>
      <c r="F69" s="8">
        <v>8.7011910000000005E-3</v>
      </c>
      <c r="G69" s="8">
        <v>8.4947909999999998E-3</v>
      </c>
      <c r="H69" s="8">
        <v>1.4991345E-2</v>
      </c>
      <c r="I69" s="8">
        <v>4.7854948000000001E-2</v>
      </c>
      <c r="J69" t="str">
        <f t="shared" si="17"/>
        <v>13121_2275020000</v>
      </c>
      <c r="K69" t="str">
        <f t="shared" si="18"/>
        <v>13_2275020000</v>
      </c>
      <c r="L69" s="58">
        <f>IF(ISNA(VLOOKUP($J69,'SEMAP Nonroad Growth Factors'!$A$3:$V$121,'SEMAP Nonroad Growth Factors'!U$1,FALSE)),VLOOKUP($K69,'SEMAP Nonroad Growth Factors'!$A$3:$V$121,'SEMAP Nonroad Growth Factors'!U$1,FALSE),VLOOKUP($J69,'SEMAP Nonroad Growth Factors'!$A$3:$V$121,'SEMAP Nonroad Growth Factors'!U$1,FALSE))</f>
        <v>1.2577916550095745</v>
      </c>
      <c r="M69" s="58">
        <f t="shared" si="15"/>
        <v>0.22977039857092671</v>
      </c>
      <c r="N69" s="58">
        <f t="shared" si="15"/>
        <v>0.19992636090126836</v>
      </c>
      <c r="O69" s="58">
        <f t="shared" si="15"/>
        <v>1.0944285428444415E-2</v>
      </c>
      <c r="P69" s="58">
        <f t="shared" si="15"/>
        <v>1.0684677230850438E-2</v>
      </c>
      <c r="Q69" s="58">
        <f t="shared" si="15"/>
        <v>1.8855988638369507E-2</v>
      </c>
      <c r="R69" s="58">
        <f t="shared" si="15"/>
        <v>6.0191554245317129E-2</v>
      </c>
      <c r="S69" s="58">
        <f>IF(ISNA(VLOOKUP($J69,'SEMAP Nonroad Growth Factors'!$A$3:$V$121,'SEMAP Nonroad Growth Factors'!V$1,FALSE)),VLOOKUP($K69,'SEMAP Nonroad Growth Factors'!$A$3:$V$121,'SEMAP Nonroad Growth Factors'!V$1,FALSE),VLOOKUP($J69,'SEMAP Nonroad Growth Factors'!$A$3:$V$121,'SEMAP Nonroad Growth Factors'!V$1,FALSE))</f>
        <v>1.5105547480111898</v>
      </c>
      <c r="T69" s="58">
        <f t="shared" si="16"/>
        <v>0.27594456135193141</v>
      </c>
      <c r="U69" s="58">
        <f t="shared" si="16"/>
        <v>0.24010313036280301</v>
      </c>
      <c r="V69" s="58">
        <f t="shared" si="16"/>
        <v>1.3143625378402234E-2</v>
      </c>
      <c r="W69" s="58">
        <f t="shared" si="16"/>
        <v>1.2831846878412724E-2</v>
      </c>
      <c r="X69" s="58">
        <f t="shared" si="16"/>
        <v>2.2645247368823809E-2</v>
      </c>
      <c r="Y69" s="58">
        <f t="shared" si="16"/>
        <v>7.2287518917228594E-2</v>
      </c>
      <c r="Z69" s="112">
        <f>VLOOKUP(A69,cnty!$A$2:$C$23,3,FALSE)</f>
        <v>1</v>
      </c>
      <c r="AA69" s="95">
        <f t="shared" si="19"/>
        <v>1.4991345E-2</v>
      </c>
      <c r="AB69" s="95">
        <f t="shared" si="20"/>
        <v>0.15895029999999999</v>
      </c>
      <c r="AC69" s="95">
        <f t="shared" si="21"/>
        <v>8.4947909999999998E-3</v>
      </c>
      <c r="AD69" s="95">
        <f t="shared" si="22"/>
        <v>1.8855988638369507E-2</v>
      </c>
      <c r="AE69" s="95">
        <f t="shared" si="23"/>
        <v>0.19992636090126836</v>
      </c>
      <c r="AF69" s="95">
        <f t="shared" si="24"/>
        <v>1.0684677230850438E-2</v>
      </c>
      <c r="AG69" s="95">
        <f t="shared" si="25"/>
        <v>2.2645247368823809E-2</v>
      </c>
      <c r="AH69" s="95">
        <f t="shared" si="26"/>
        <v>0.24010313036280301</v>
      </c>
      <c r="AI69" s="95">
        <f t="shared" si="27"/>
        <v>1.2831846878412724E-2</v>
      </c>
    </row>
    <row r="70" spans="1:35" x14ac:dyDescent="0.25">
      <c r="A70" s="1" t="s">
        <v>73</v>
      </c>
      <c r="B70" s="1" t="s">
        <v>74</v>
      </c>
      <c r="C70" s="1" t="s">
        <v>37</v>
      </c>
      <c r="D70" s="8">
        <v>6.0170500000000003E-5</v>
      </c>
      <c r="E70" s="8">
        <v>8.4339599999999998E-6</v>
      </c>
      <c r="F70" s="8">
        <v>2.7614199999999999E-7</v>
      </c>
      <c r="G70" s="8">
        <v>2.6591700000000001E-7</v>
      </c>
      <c r="H70" s="8">
        <v>2.2408699999999999E-7</v>
      </c>
      <c r="I70" s="8">
        <v>2.18803E-6</v>
      </c>
      <c r="J70" t="str">
        <f t="shared" si="17"/>
        <v>13121_2267008005</v>
      </c>
      <c r="K70" t="str">
        <f t="shared" si="18"/>
        <v>13_2267008005</v>
      </c>
      <c r="L70" s="58">
        <f>IF(ISNA(VLOOKUP($J70,'SEMAP Nonroad Growth Factors'!$A$3:$V$121,'SEMAP Nonroad Growth Factors'!U$1,FALSE)),VLOOKUP($K70,'SEMAP Nonroad Growth Factors'!$A$3:$V$121,'SEMAP Nonroad Growth Factors'!U$1,FALSE),VLOOKUP($J70,'SEMAP Nonroad Growth Factors'!$A$3:$V$121,'SEMAP Nonroad Growth Factors'!U$1,FALSE))</f>
        <v>1.2577916550095745</v>
      </c>
      <c r="M70" s="58">
        <f t="shared" si="15"/>
        <v>7.5681952777753608E-5</v>
      </c>
      <c r="N70" s="58">
        <f t="shared" si="15"/>
        <v>1.0608164506684551E-5</v>
      </c>
      <c r="O70" s="58">
        <f t="shared" si="15"/>
        <v>3.4732910319765387E-7</v>
      </c>
      <c r="P70" s="58">
        <f t="shared" si="15"/>
        <v>3.3446818352518105E-7</v>
      </c>
      <c r="Q70" s="58">
        <f t="shared" si="15"/>
        <v>2.8185475859613051E-7</v>
      </c>
      <c r="R70" s="58">
        <f t="shared" si="15"/>
        <v>2.752085874910599E-6</v>
      </c>
      <c r="S70" s="58">
        <f>IF(ISNA(VLOOKUP($J70,'SEMAP Nonroad Growth Factors'!$A$3:$V$121,'SEMAP Nonroad Growth Factors'!V$1,FALSE)),VLOOKUP($K70,'SEMAP Nonroad Growth Factors'!$A$3:$V$121,'SEMAP Nonroad Growth Factors'!V$1,FALSE),VLOOKUP($J70,'SEMAP Nonroad Growth Factors'!$A$3:$V$121,'SEMAP Nonroad Growth Factors'!V$1,FALSE))</f>
        <v>1.5105547480111898</v>
      </c>
      <c r="T70" s="58">
        <f t="shared" si="16"/>
        <v>9.0890834465207307E-5</v>
      </c>
      <c r="U70" s="58">
        <f t="shared" si="16"/>
        <v>1.2739958322536455E-5</v>
      </c>
      <c r="V70" s="58">
        <f t="shared" si="16"/>
        <v>4.1712760922530599E-7</v>
      </c>
      <c r="W70" s="58">
        <f t="shared" si="16"/>
        <v>4.0168218692689161E-7</v>
      </c>
      <c r="X70" s="58">
        <f t="shared" si="16"/>
        <v>3.3849568181758349E-7</v>
      </c>
      <c r="Y70" s="58">
        <f t="shared" si="16"/>
        <v>3.3051391052909238E-6</v>
      </c>
      <c r="Z70" s="112">
        <f>VLOOKUP(A70,cnty!$A$2:$C$23,3,FALSE)</f>
        <v>1</v>
      </c>
      <c r="AA70" s="95">
        <f t="shared" si="19"/>
        <v>2.2408699999999999E-7</v>
      </c>
      <c r="AB70" s="95">
        <f t="shared" si="20"/>
        <v>8.4339599999999998E-6</v>
      </c>
      <c r="AC70" s="95">
        <f t="shared" si="21"/>
        <v>2.6591700000000001E-7</v>
      </c>
      <c r="AD70" s="95">
        <f t="shared" si="22"/>
        <v>2.8185475859613051E-7</v>
      </c>
      <c r="AE70" s="95">
        <f t="shared" si="23"/>
        <v>1.0608164506684551E-5</v>
      </c>
      <c r="AF70" s="95">
        <f t="shared" si="24"/>
        <v>3.3446818352518105E-7</v>
      </c>
      <c r="AG70" s="95">
        <f t="shared" si="25"/>
        <v>3.3849568181758349E-7</v>
      </c>
      <c r="AH70" s="95">
        <f t="shared" si="26"/>
        <v>1.2739958322536455E-5</v>
      </c>
      <c r="AI70" s="95">
        <f t="shared" si="27"/>
        <v>4.0168218692689161E-7</v>
      </c>
    </row>
    <row r="71" spans="1:35" x14ac:dyDescent="0.25">
      <c r="A71" s="1" t="s">
        <v>75</v>
      </c>
      <c r="B71" s="1" t="s">
        <v>76</v>
      </c>
      <c r="C71" s="1" t="s">
        <v>19</v>
      </c>
      <c r="D71" s="8">
        <v>0.16725519999999999</v>
      </c>
      <c r="E71" s="8">
        <v>0.1246575</v>
      </c>
      <c r="F71" s="8">
        <v>7.1825300000000003E-3</v>
      </c>
      <c r="G71" s="8">
        <v>7.0535300000000006E-3</v>
      </c>
      <c r="H71" s="8">
        <v>1.3676829999999999E-2</v>
      </c>
      <c r="I71" s="8">
        <v>4.85897E-2</v>
      </c>
      <c r="J71" t="str">
        <f t="shared" si="17"/>
        <v>13135_2275020000</v>
      </c>
      <c r="K71" t="str">
        <f t="shared" si="18"/>
        <v>13_2275020000</v>
      </c>
      <c r="L71" s="58">
        <f>IF(ISNA(VLOOKUP($J71,'SEMAP Nonroad Growth Factors'!$A$3:$V$121,'SEMAP Nonroad Growth Factors'!U$1,FALSE)),VLOOKUP($K71,'SEMAP Nonroad Growth Factors'!$A$3:$V$121,'SEMAP Nonroad Growth Factors'!U$1,FALSE),VLOOKUP($J71,'SEMAP Nonroad Growth Factors'!$A$3:$V$121,'SEMAP Nonroad Growth Factors'!U$1,FALSE))</f>
        <v>1.245293488482746</v>
      </c>
      <c r="M71" s="58">
        <f t="shared" si="15"/>
        <v>0.20828181147487937</v>
      </c>
      <c r="N71" s="58">
        <f t="shared" si="15"/>
        <v>0.15523517304053791</v>
      </c>
      <c r="O71" s="58">
        <f t="shared" si="15"/>
        <v>8.9443578398319783E-3</v>
      </c>
      <c r="P71" s="58">
        <f t="shared" si="15"/>
        <v>8.7837149798177042E-3</v>
      </c>
      <c r="Q71" s="58">
        <f t="shared" si="15"/>
        <v>1.7031667342085475E-2</v>
      </c>
      <c r="R71" s="58">
        <f t="shared" si="15"/>
        <v>6.050843701733008E-2</v>
      </c>
      <c r="S71" s="58">
        <f>IF(ISNA(VLOOKUP($J71,'SEMAP Nonroad Growth Factors'!$A$3:$V$121,'SEMAP Nonroad Growth Factors'!V$1,FALSE)),VLOOKUP($K71,'SEMAP Nonroad Growth Factors'!$A$3:$V$121,'SEMAP Nonroad Growth Factors'!V$1,FALSE),VLOOKUP($J71,'SEMAP Nonroad Growth Factors'!$A$3:$V$121,'SEMAP Nonroad Growth Factors'!V$1,FALSE))</f>
        <v>1.4913439212300659</v>
      </c>
      <c r="T71" s="58">
        <f t="shared" si="16"/>
        <v>0.24943502581411892</v>
      </c>
      <c r="U71" s="58">
        <f t="shared" si="16"/>
        <v>0.18590720486073695</v>
      </c>
      <c r="V71" s="58">
        <f t="shared" si="16"/>
        <v>1.0711622454552585E-2</v>
      </c>
      <c r="W71" s="58">
        <f t="shared" si="16"/>
        <v>1.0519239088713907E-2</v>
      </c>
      <c r="X71" s="58">
        <f t="shared" si="16"/>
        <v>2.0396857282196999E-2</v>
      </c>
      <c r="Y71" s="58">
        <f t="shared" si="16"/>
        <v>7.246395372939253E-2</v>
      </c>
      <c r="Z71" s="112">
        <f>VLOOKUP(A71,cnty!$A$2:$C$23,3,FALSE)</f>
        <v>1</v>
      </c>
      <c r="AA71" s="95">
        <f t="shared" si="19"/>
        <v>1.3676829999999999E-2</v>
      </c>
      <c r="AB71" s="95">
        <f t="shared" si="20"/>
        <v>0.1246575</v>
      </c>
      <c r="AC71" s="95">
        <f t="shared" si="21"/>
        <v>7.0535300000000006E-3</v>
      </c>
      <c r="AD71" s="95">
        <f t="shared" si="22"/>
        <v>1.7031667342085475E-2</v>
      </c>
      <c r="AE71" s="95">
        <f t="shared" si="23"/>
        <v>0.15523517304053791</v>
      </c>
      <c r="AF71" s="95">
        <f t="shared" si="24"/>
        <v>8.7837149798177042E-3</v>
      </c>
      <c r="AG71" s="95">
        <f t="shared" si="25"/>
        <v>2.0396857282196999E-2</v>
      </c>
      <c r="AH71" s="95">
        <f t="shared" si="26"/>
        <v>0.18590720486073695</v>
      </c>
      <c r="AI71" s="95">
        <f t="shared" si="27"/>
        <v>1.0519239088713907E-2</v>
      </c>
    </row>
    <row r="72" spans="1:35" x14ac:dyDescent="0.25">
      <c r="A72" s="1" t="s">
        <v>75</v>
      </c>
      <c r="B72" s="1" t="s">
        <v>76</v>
      </c>
      <c r="C72" s="1" t="s">
        <v>22</v>
      </c>
      <c r="D72" s="8">
        <v>4.0851300000000002E-3</v>
      </c>
      <c r="E72" s="8">
        <v>1.2647890000000001E-3</v>
      </c>
      <c r="F72" s="8">
        <v>3.5538550000000001E-4</v>
      </c>
      <c r="G72" s="8">
        <v>3.5538550000000001E-4</v>
      </c>
      <c r="H72" s="8">
        <v>2.6848729999999997E-4</v>
      </c>
      <c r="I72" s="8">
        <v>2.8688299999999998E-4</v>
      </c>
      <c r="J72" t="str">
        <f t="shared" si="17"/>
        <v>13135_2275070000</v>
      </c>
      <c r="K72" t="str">
        <f t="shared" si="18"/>
        <v>13_2275070000</v>
      </c>
      <c r="L72" s="58">
        <f>IF(ISNA(VLOOKUP($J72,'SEMAP Nonroad Growth Factors'!$A$3:$V$121,'SEMAP Nonroad Growth Factors'!U$1,FALSE)),VLOOKUP($K72,'SEMAP Nonroad Growth Factors'!$A$3:$V$121,'SEMAP Nonroad Growth Factors'!U$1,FALSE),VLOOKUP($J72,'SEMAP Nonroad Growth Factors'!$A$3:$V$121,'SEMAP Nonroad Growth Factors'!U$1,FALSE))</f>
        <v>1.245293488482746</v>
      </c>
      <c r="M72" s="58">
        <f t="shared" si="15"/>
        <v>5.0871857886055204E-3</v>
      </c>
      <c r="N72" s="58">
        <f t="shared" si="15"/>
        <v>1.5750335060046039E-3</v>
      </c>
      <c r="O72" s="58">
        <f t="shared" si="15"/>
        <v>4.4255924905118492E-4</v>
      </c>
      <c r="P72" s="58">
        <f t="shared" si="15"/>
        <v>4.4255924905118492E-4</v>
      </c>
      <c r="Q72" s="58">
        <f t="shared" si="15"/>
        <v>3.3434548643031356E-4</v>
      </c>
      <c r="R72" s="58">
        <f t="shared" si="15"/>
        <v>3.572535318563956E-4</v>
      </c>
      <c r="S72" s="58">
        <f>IF(ISNA(VLOOKUP($J72,'SEMAP Nonroad Growth Factors'!$A$3:$V$121,'SEMAP Nonroad Growth Factors'!V$1,FALSE)),VLOOKUP($K72,'SEMAP Nonroad Growth Factors'!$A$3:$V$121,'SEMAP Nonroad Growth Factors'!V$1,FALSE),VLOOKUP($J72,'SEMAP Nonroad Growth Factors'!$A$3:$V$121,'SEMAP Nonroad Growth Factors'!V$1,FALSE))</f>
        <v>1.4913439212300659</v>
      </c>
      <c r="T72" s="58">
        <f t="shared" si="16"/>
        <v>6.0923337929345792E-3</v>
      </c>
      <c r="U72" s="58">
        <f t="shared" si="16"/>
        <v>1.8862353867886538E-3</v>
      </c>
      <c r="V72" s="58">
        <f t="shared" si="16"/>
        <v>5.3000200511830759E-4</v>
      </c>
      <c r="W72" s="58">
        <f t="shared" si="16"/>
        <v>5.3000200511830759E-4</v>
      </c>
      <c r="X72" s="58">
        <f t="shared" si="16"/>
        <v>4.0040690278247303E-4</v>
      </c>
      <c r="Y72" s="58">
        <f t="shared" si="16"/>
        <v>4.2784121815424498E-4</v>
      </c>
      <c r="Z72" s="112">
        <f>VLOOKUP(A72,cnty!$A$2:$C$23,3,FALSE)</f>
        <v>1</v>
      </c>
      <c r="AA72" s="95">
        <f t="shared" si="19"/>
        <v>2.6848729999999997E-4</v>
      </c>
      <c r="AB72" s="95">
        <f t="shared" si="20"/>
        <v>1.2647890000000001E-3</v>
      </c>
      <c r="AC72" s="95">
        <f t="shared" si="21"/>
        <v>3.5538550000000001E-4</v>
      </c>
      <c r="AD72" s="95">
        <f t="shared" si="22"/>
        <v>3.3434548643031356E-4</v>
      </c>
      <c r="AE72" s="95">
        <f t="shared" si="23"/>
        <v>1.5750335060046039E-3</v>
      </c>
      <c r="AF72" s="95">
        <f t="shared" si="24"/>
        <v>4.4255924905118492E-4</v>
      </c>
      <c r="AG72" s="95">
        <f t="shared" si="25"/>
        <v>4.0040690278247303E-4</v>
      </c>
      <c r="AH72" s="95">
        <f t="shared" si="26"/>
        <v>1.8862353867886538E-3</v>
      </c>
      <c r="AI72" s="95">
        <f t="shared" si="27"/>
        <v>5.3000200511830759E-4</v>
      </c>
    </row>
    <row r="73" spans="1:35" x14ac:dyDescent="0.25">
      <c r="A73" s="1" t="s">
        <v>75</v>
      </c>
      <c r="B73" s="1" t="s">
        <v>76</v>
      </c>
      <c r="C73" s="1" t="s">
        <v>42</v>
      </c>
      <c r="D73" s="8">
        <v>4.2834668620462004</v>
      </c>
      <c r="E73" s="8">
        <v>0.92053411200000002</v>
      </c>
      <c r="F73" s="8">
        <v>0.71194800000000003</v>
      </c>
      <c r="G73" s="8">
        <v>9.2553200000000002E-2</v>
      </c>
      <c r="H73" s="8">
        <v>0.19327344199999999</v>
      </c>
      <c r="I73" s="8">
        <v>1.1948349300999999</v>
      </c>
      <c r="J73" t="str">
        <f t="shared" si="17"/>
        <v>13135_2275060012</v>
      </c>
      <c r="K73" t="str">
        <f t="shared" si="18"/>
        <v>13_2275060012</v>
      </c>
      <c r="L73" s="58">
        <f>IF(ISNA(VLOOKUP($J73,'SEMAP Nonroad Growth Factors'!$A$3:$V$121,'SEMAP Nonroad Growth Factors'!U$1,FALSE)),VLOOKUP($K73,'SEMAP Nonroad Growth Factors'!$A$3:$V$121,'SEMAP Nonroad Growth Factors'!U$1,FALSE),VLOOKUP($J73,'SEMAP Nonroad Growth Factors'!$A$3:$V$121,'SEMAP Nonroad Growth Factors'!U$1,FALSE))</f>
        <v>0.96671701651127662</v>
      </c>
      <c r="M73" s="58">
        <f t="shared" si="15"/>
        <v>4.1409003052022229</v>
      </c>
      <c r="N73" s="58">
        <f t="shared" si="15"/>
        <v>0.8898959903494974</v>
      </c>
      <c r="O73" s="58">
        <f t="shared" si="15"/>
        <v>0.68825224647117034</v>
      </c>
      <c r="P73" s="58">
        <f t="shared" si="15"/>
        <v>8.947275337257149E-2</v>
      </c>
      <c r="Q73" s="58">
        <f t="shared" si="15"/>
        <v>0.18684072522110526</v>
      </c>
      <c r="R73" s="58">
        <f t="shared" si="15"/>
        <v>1.1550672588497317</v>
      </c>
      <c r="S73" s="58">
        <f>IF(ISNA(VLOOKUP($J73,'SEMAP Nonroad Growth Factors'!$A$3:$V$121,'SEMAP Nonroad Growth Factors'!V$1,FALSE)),VLOOKUP($K73,'SEMAP Nonroad Growth Factors'!$A$3:$V$121,'SEMAP Nonroad Growth Factors'!V$1,FALSE),VLOOKUP($J73,'SEMAP Nonroad Growth Factors'!$A$3:$V$121,'SEMAP Nonroad Growth Factors'!V$1,FALSE))</f>
        <v>0.96524718551150268</v>
      </c>
      <c r="T73" s="58">
        <f t="shared" si="16"/>
        <v>4.1346043328218833</v>
      </c>
      <c r="U73" s="58">
        <f t="shared" si="16"/>
        <v>0.88854296077533035</v>
      </c>
      <c r="V73" s="58">
        <f t="shared" si="16"/>
        <v>0.68720580323054337</v>
      </c>
      <c r="W73" s="58">
        <f t="shared" si="16"/>
        <v>8.9336715810083206E-2</v>
      </c>
      <c r="X73" s="58">
        <f t="shared" si="16"/>
        <v>0.18655664592462065</v>
      </c>
      <c r="Y73" s="58">
        <f t="shared" si="16"/>
        <v>1.1533110534298578</v>
      </c>
      <c r="Z73" s="112">
        <f>VLOOKUP(A73,cnty!$A$2:$C$23,3,FALSE)</f>
        <v>1</v>
      </c>
      <c r="AA73" s="95">
        <f t="shared" si="19"/>
        <v>0.19327344199999999</v>
      </c>
      <c r="AB73" s="95">
        <f t="shared" si="20"/>
        <v>0.92053411200000002</v>
      </c>
      <c r="AC73" s="95">
        <f t="shared" si="21"/>
        <v>9.2553200000000002E-2</v>
      </c>
      <c r="AD73" s="95">
        <f t="shared" si="22"/>
        <v>0.18684072522110526</v>
      </c>
      <c r="AE73" s="95">
        <f t="shared" si="23"/>
        <v>0.8898959903494974</v>
      </c>
      <c r="AF73" s="95">
        <f t="shared" si="24"/>
        <v>8.947275337257149E-2</v>
      </c>
      <c r="AG73" s="95">
        <f t="shared" si="25"/>
        <v>0.18655664592462065</v>
      </c>
      <c r="AH73" s="95">
        <f t="shared" si="26"/>
        <v>0.88854296077533035</v>
      </c>
      <c r="AI73" s="95">
        <f t="shared" si="27"/>
        <v>8.9336715810083206E-2</v>
      </c>
    </row>
    <row r="74" spans="1:35" x14ac:dyDescent="0.25">
      <c r="A74" s="1" t="s">
        <v>75</v>
      </c>
      <c r="B74" s="1" t="s">
        <v>76</v>
      </c>
      <c r="C74" s="1" t="s">
        <v>41</v>
      </c>
      <c r="D74" s="8">
        <v>9.9712300000000003</v>
      </c>
      <c r="E74" s="8">
        <v>5.6006199999999999E-2</v>
      </c>
      <c r="F74" s="8">
        <v>0.21374499999999999</v>
      </c>
      <c r="G74" s="8">
        <v>2.77869E-2</v>
      </c>
      <c r="H74" s="8">
        <v>5.3170400000000003E-3</v>
      </c>
      <c r="I74" s="8">
        <v>6.0145799999999999E-2</v>
      </c>
      <c r="J74" t="str">
        <f t="shared" si="17"/>
        <v>13135_2275060011</v>
      </c>
      <c r="K74" t="str">
        <f t="shared" si="18"/>
        <v>13_2275060011</v>
      </c>
      <c r="L74" s="58">
        <f>IF(ISNA(VLOOKUP($J74,'SEMAP Nonroad Growth Factors'!$A$3:$V$121,'SEMAP Nonroad Growth Factors'!U$1,FALSE)),VLOOKUP($K74,'SEMAP Nonroad Growth Factors'!$A$3:$V$121,'SEMAP Nonroad Growth Factors'!U$1,FALSE),VLOOKUP($J74,'SEMAP Nonroad Growth Factors'!$A$3:$V$121,'SEMAP Nonroad Growth Factors'!U$1,FALSE))</f>
        <v>0.96671701651127662</v>
      </c>
      <c r="M74" s="58">
        <f t="shared" si="15"/>
        <v>9.6393577165477371</v>
      </c>
      <c r="N74" s="58">
        <f t="shared" si="15"/>
        <v>5.4142146570133859E-2</v>
      </c>
      <c r="O74" s="58">
        <f t="shared" si="15"/>
        <v>0.2066309286942028</v>
      </c>
      <c r="P74" s="58">
        <f t="shared" si="15"/>
        <v>2.6862069066097193E-2</v>
      </c>
      <c r="Q74" s="58">
        <f t="shared" si="15"/>
        <v>5.1400730454711184E-3</v>
      </c>
      <c r="R74" s="58">
        <f t="shared" si="15"/>
        <v>5.8143968331683941E-2</v>
      </c>
      <c r="S74" s="58">
        <f>IF(ISNA(VLOOKUP($J74,'SEMAP Nonroad Growth Factors'!$A$3:$V$121,'SEMAP Nonroad Growth Factors'!V$1,FALSE)),VLOOKUP($K74,'SEMAP Nonroad Growth Factors'!$A$3:$V$121,'SEMAP Nonroad Growth Factors'!V$1,FALSE),VLOOKUP($J74,'SEMAP Nonroad Growth Factors'!$A$3:$V$121,'SEMAP Nonroad Growth Factors'!V$1,FALSE))</f>
        <v>0.96524718551150268</v>
      </c>
      <c r="T74" s="58">
        <f t="shared" si="16"/>
        <v>9.6247016935878609</v>
      </c>
      <c r="U74" s="58">
        <f t="shared" si="16"/>
        <v>5.4059826921194321E-2</v>
      </c>
      <c r="V74" s="58">
        <f t="shared" si="16"/>
        <v>0.20631675966715612</v>
      </c>
      <c r="W74" s="58">
        <f t="shared" si="16"/>
        <v>2.6821227019089573E-2</v>
      </c>
      <c r="X74" s="58">
        <f t="shared" si="16"/>
        <v>5.1322578952520802E-3</v>
      </c>
      <c r="Y74" s="58">
        <f t="shared" si="16"/>
        <v>5.8055564170337734E-2</v>
      </c>
      <c r="Z74" s="112">
        <f>VLOOKUP(A74,cnty!$A$2:$C$23,3,FALSE)</f>
        <v>1</v>
      </c>
      <c r="AA74" s="95">
        <f t="shared" si="19"/>
        <v>5.3170400000000003E-3</v>
      </c>
      <c r="AB74" s="95">
        <f t="shared" si="20"/>
        <v>5.6006199999999999E-2</v>
      </c>
      <c r="AC74" s="95">
        <f t="shared" si="21"/>
        <v>2.77869E-2</v>
      </c>
      <c r="AD74" s="95">
        <f t="shared" si="22"/>
        <v>5.1400730454711184E-3</v>
      </c>
      <c r="AE74" s="95">
        <f t="shared" si="23"/>
        <v>5.4142146570133859E-2</v>
      </c>
      <c r="AF74" s="95">
        <f t="shared" si="24"/>
        <v>2.6862069066097193E-2</v>
      </c>
      <c r="AG74" s="95">
        <f t="shared" si="25"/>
        <v>5.1322578952520802E-3</v>
      </c>
      <c r="AH74" s="95">
        <f t="shared" si="26"/>
        <v>5.4059826921194321E-2</v>
      </c>
      <c r="AI74" s="95">
        <f t="shared" si="27"/>
        <v>2.6821227019089573E-2</v>
      </c>
    </row>
    <row r="75" spans="1:35" x14ac:dyDescent="0.25">
      <c r="A75" s="1" t="s">
        <v>75</v>
      </c>
      <c r="B75" s="1" t="s">
        <v>76</v>
      </c>
      <c r="C75" s="1" t="s">
        <v>39</v>
      </c>
      <c r="D75" s="8">
        <v>193.796693</v>
      </c>
      <c r="E75" s="8">
        <v>1.0485082299999999</v>
      </c>
      <c r="F75" s="8">
        <v>3.8181824099999999</v>
      </c>
      <c r="G75" s="8">
        <v>0.49636361899999998</v>
      </c>
      <c r="H75" s="8">
        <v>0.161308809</v>
      </c>
      <c r="I75" s="8">
        <v>2.4272823200000002</v>
      </c>
      <c r="J75" t="str">
        <f t="shared" si="17"/>
        <v>13135_2275050011</v>
      </c>
      <c r="K75" t="str">
        <f t="shared" si="18"/>
        <v>13_2275050011</v>
      </c>
      <c r="L75" s="58">
        <f>IF(ISNA(VLOOKUP($J75,'SEMAP Nonroad Growth Factors'!$A$3:$V$121,'SEMAP Nonroad Growth Factors'!U$1,FALSE)),VLOOKUP($K75,'SEMAP Nonroad Growth Factors'!$A$3:$V$121,'SEMAP Nonroad Growth Factors'!U$1,FALSE),VLOOKUP($J75,'SEMAP Nonroad Growth Factors'!$A$3:$V$121,'SEMAP Nonroad Growth Factors'!U$1,FALSE))</f>
        <v>0.76195611597328805</v>
      </c>
      <c r="M75" s="58">
        <f t="shared" si="15"/>
        <v>147.66457548674771</v>
      </c>
      <c r="N75" s="58">
        <f t="shared" si="15"/>
        <v>0.79891725849682693</v>
      </c>
      <c r="O75" s="58">
        <f t="shared" si="15"/>
        <v>2.9092874392011283</v>
      </c>
      <c r="P75" s="58">
        <f t="shared" si="15"/>
        <v>0.37820729524368496</v>
      </c>
      <c r="Q75" s="58">
        <f t="shared" si="15"/>
        <v>0.12291023357791697</v>
      </c>
      <c r="R75" s="58">
        <f t="shared" si="15"/>
        <v>1.8494826089178318</v>
      </c>
      <c r="S75" s="58">
        <f>IF(ISNA(VLOOKUP($J75,'SEMAP Nonroad Growth Factors'!$A$3:$V$121,'SEMAP Nonroad Growth Factors'!V$1,FALSE)),VLOOKUP($K75,'SEMAP Nonroad Growth Factors'!$A$3:$V$121,'SEMAP Nonroad Growth Factors'!V$1,FALSE),VLOOKUP($J75,'SEMAP Nonroad Growth Factors'!$A$3:$V$121,'SEMAP Nonroad Growth Factors'!V$1,FALSE))</f>
        <v>0.80016963701616806</v>
      </c>
      <c r="T75" s="58">
        <f t="shared" si="16"/>
        <v>155.07022949274375</v>
      </c>
      <c r="U75" s="58">
        <f t="shared" si="16"/>
        <v>0.83898444980756481</v>
      </c>
      <c r="V75" s="58">
        <f t="shared" si="16"/>
        <v>3.0551936330712177</v>
      </c>
      <c r="W75" s="58">
        <f t="shared" si="16"/>
        <v>0.39717509684326152</v>
      </c>
      <c r="X75" s="58">
        <f t="shared" si="16"/>
        <v>0.12907441114504037</v>
      </c>
      <c r="Y75" s="58">
        <f t="shared" si="16"/>
        <v>1.9422376129301624</v>
      </c>
      <c r="Z75" s="112">
        <f>VLOOKUP(A75,cnty!$A$2:$C$23,3,FALSE)</f>
        <v>1</v>
      </c>
      <c r="AA75" s="95">
        <f t="shared" si="19"/>
        <v>0.161308809</v>
      </c>
      <c r="AB75" s="95">
        <f t="shared" si="20"/>
        <v>1.0485082299999999</v>
      </c>
      <c r="AC75" s="95">
        <f t="shared" si="21"/>
        <v>0.49636361899999998</v>
      </c>
      <c r="AD75" s="95">
        <f t="shared" si="22"/>
        <v>0.12291023357791697</v>
      </c>
      <c r="AE75" s="95">
        <f t="shared" si="23"/>
        <v>0.79891725849682693</v>
      </c>
      <c r="AF75" s="95">
        <f t="shared" si="24"/>
        <v>0.37820729524368496</v>
      </c>
      <c r="AG75" s="95">
        <f t="shared" si="25"/>
        <v>0.12907441114504037</v>
      </c>
      <c r="AH75" s="95">
        <f t="shared" si="26"/>
        <v>0.83898444980756481</v>
      </c>
      <c r="AI75" s="95">
        <f t="shared" si="27"/>
        <v>0.39717509684326152</v>
      </c>
    </row>
    <row r="76" spans="1:35" x14ac:dyDescent="0.25">
      <c r="A76" s="1" t="s">
        <v>75</v>
      </c>
      <c r="B76" s="1" t="s">
        <v>76</v>
      </c>
      <c r="C76" s="1" t="s">
        <v>18</v>
      </c>
      <c r="D76" s="8">
        <v>3.4037299999999999</v>
      </c>
      <c r="E76" s="8">
        <v>1.9118E-2</v>
      </c>
      <c r="F76" s="8">
        <v>7.3002899999999996E-2</v>
      </c>
      <c r="G76" s="8">
        <v>9.4903799999999996E-3</v>
      </c>
      <c r="H76" s="8">
        <v>1.815E-3</v>
      </c>
      <c r="I76" s="8">
        <v>0.1649322</v>
      </c>
      <c r="J76" t="str">
        <f t="shared" si="17"/>
        <v>13135_2275001000</v>
      </c>
      <c r="K76" t="str">
        <f t="shared" si="18"/>
        <v>13_2275001000</v>
      </c>
      <c r="L76" s="58">
        <f>IF(ISNA(VLOOKUP($J76,'SEMAP Nonroad Growth Factors'!$A$3:$V$121,'SEMAP Nonroad Growth Factors'!U$1,FALSE)),VLOOKUP($K76,'SEMAP Nonroad Growth Factors'!$A$3:$V$121,'SEMAP Nonroad Growth Factors'!U$1,FALSE),VLOOKUP($J76,'SEMAP Nonroad Growth Factors'!$A$3:$V$121,'SEMAP Nonroad Growth Factors'!U$1,FALSE))</f>
        <v>1</v>
      </c>
      <c r="M76" s="58">
        <f t="shared" si="15"/>
        <v>3.4037299999999999</v>
      </c>
      <c r="N76" s="58">
        <f t="shared" si="15"/>
        <v>1.9118E-2</v>
      </c>
      <c r="O76" s="58">
        <f t="shared" si="15"/>
        <v>7.3002899999999996E-2</v>
      </c>
      <c r="P76" s="58">
        <f t="shared" si="15"/>
        <v>9.4903799999999996E-3</v>
      </c>
      <c r="Q76" s="58">
        <f t="shared" si="15"/>
        <v>1.815E-3</v>
      </c>
      <c r="R76" s="58">
        <f t="shared" si="15"/>
        <v>0.1649322</v>
      </c>
      <c r="S76" s="58">
        <f>IF(ISNA(VLOOKUP($J76,'SEMAP Nonroad Growth Factors'!$A$3:$V$121,'SEMAP Nonroad Growth Factors'!V$1,FALSE)),VLOOKUP($K76,'SEMAP Nonroad Growth Factors'!$A$3:$V$121,'SEMAP Nonroad Growth Factors'!V$1,FALSE),VLOOKUP($J76,'SEMAP Nonroad Growth Factors'!$A$3:$V$121,'SEMAP Nonroad Growth Factors'!V$1,FALSE))</f>
        <v>1</v>
      </c>
      <c r="T76" s="58">
        <f t="shared" si="16"/>
        <v>3.4037299999999999</v>
      </c>
      <c r="U76" s="58">
        <f t="shared" si="16"/>
        <v>1.9118E-2</v>
      </c>
      <c r="V76" s="58">
        <f t="shared" si="16"/>
        <v>7.3002899999999996E-2</v>
      </c>
      <c r="W76" s="58">
        <f t="shared" si="16"/>
        <v>9.4903799999999996E-3</v>
      </c>
      <c r="X76" s="58">
        <f t="shared" si="16"/>
        <v>1.815E-3</v>
      </c>
      <c r="Y76" s="58">
        <f t="shared" si="16"/>
        <v>0.1649322</v>
      </c>
      <c r="Z76" s="112">
        <f>VLOOKUP(A76,cnty!$A$2:$C$23,3,FALSE)</f>
        <v>1</v>
      </c>
      <c r="AA76" s="95">
        <f t="shared" si="19"/>
        <v>1.815E-3</v>
      </c>
      <c r="AB76" s="95">
        <f t="shared" si="20"/>
        <v>1.9118E-2</v>
      </c>
      <c r="AC76" s="95">
        <f t="shared" si="21"/>
        <v>9.4903799999999996E-3</v>
      </c>
      <c r="AD76" s="95">
        <f t="shared" si="22"/>
        <v>1.815E-3</v>
      </c>
      <c r="AE76" s="95">
        <f t="shared" si="23"/>
        <v>1.9118E-2</v>
      </c>
      <c r="AF76" s="95">
        <f t="shared" si="24"/>
        <v>9.4903799999999996E-3</v>
      </c>
      <c r="AG76" s="95">
        <f t="shared" si="25"/>
        <v>1.815E-3</v>
      </c>
      <c r="AH76" s="95">
        <f t="shared" si="26"/>
        <v>1.9118E-2</v>
      </c>
      <c r="AI76" s="95">
        <f t="shared" si="27"/>
        <v>9.4903799999999996E-3</v>
      </c>
    </row>
    <row r="77" spans="1:35" x14ac:dyDescent="0.25">
      <c r="A77" s="1" t="s">
        <v>75</v>
      </c>
      <c r="B77" s="1" t="s">
        <v>76</v>
      </c>
      <c r="C77" s="1" t="s">
        <v>17</v>
      </c>
      <c r="D77" s="8">
        <v>5.6305800000000003E-2</v>
      </c>
      <c r="E77" s="8">
        <v>6.6866599999999997E-3</v>
      </c>
      <c r="F77" s="8">
        <v>2.0002099999999999E-4</v>
      </c>
      <c r="G77" s="8">
        <v>1.9224199999999999E-4</v>
      </c>
      <c r="H77" s="8">
        <v>1.8482000000000001E-4</v>
      </c>
      <c r="I77" s="8">
        <v>1.9690300000000001E-3</v>
      </c>
      <c r="J77" t="str">
        <f t="shared" si="17"/>
        <v>13135_2270008005</v>
      </c>
      <c r="K77" t="str">
        <f t="shared" si="18"/>
        <v>13_2270008005</v>
      </c>
      <c r="L77" s="58">
        <f>IF(ISNA(VLOOKUP($J77,'SEMAP Nonroad Growth Factors'!$A$3:$V$121,'SEMAP Nonroad Growth Factors'!U$1,FALSE)),VLOOKUP($K77,'SEMAP Nonroad Growth Factors'!$A$3:$V$121,'SEMAP Nonroad Growth Factors'!U$1,FALSE),VLOOKUP($J77,'SEMAP Nonroad Growth Factors'!$A$3:$V$121,'SEMAP Nonroad Growth Factors'!U$1,FALSE))</f>
        <v>1.245293488482746</v>
      </c>
      <c r="M77" s="58">
        <f t="shared" si="15"/>
        <v>7.0117246103811801E-2</v>
      </c>
      <c r="N77" s="58">
        <f t="shared" si="15"/>
        <v>8.3268541576980385E-3</v>
      </c>
      <c r="O77" s="58">
        <f t="shared" si="15"/>
        <v>2.4908484885980732E-4</v>
      </c>
      <c r="P77" s="58">
        <f t="shared" si="15"/>
        <v>2.3939771081290005E-4</v>
      </c>
      <c r="Q77" s="58">
        <f t="shared" si="15"/>
        <v>2.3015514254138113E-4</v>
      </c>
      <c r="R77" s="58">
        <f t="shared" si="15"/>
        <v>2.4520202376271815E-3</v>
      </c>
      <c r="S77" s="58">
        <f>IF(ISNA(VLOOKUP($J77,'SEMAP Nonroad Growth Factors'!$A$3:$V$121,'SEMAP Nonroad Growth Factors'!V$1,FALSE)),VLOOKUP($K77,'SEMAP Nonroad Growth Factors'!$A$3:$V$121,'SEMAP Nonroad Growth Factors'!V$1,FALSE),VLOOKUP($J77,'SEMAP Nonroad Growth Factors'!$A$3:$V$121,'SEMAP Nonroad Growth Factors'!V$1,FALSE))</f>
        <v>1.4913439212300659</v>
      </c>
      <c r="T77" s="58">
        <f t="shared" si="16"/>
        <v>8.3971312559995848E-2</v>
      </c>
      <c r="U77" s="58">
        <f t="shared" si="16"/>
        <v>9.9721097443322311E-3</v>
      </c>
      <c r="V77" s="58">
        <f t="shared" si="16"/>
        <v>2.9830010246835898E-4</v>
      </c>
      <c r="W77" s="58">
        <f t="shared" si="16"/>
        <v>2.866989381051103E-4</v>
      </c>
      <c r="X77" s="58">
        <f t="shared" si="16"/>
        <v>2.7563018352174079E-4</v>
      </c>
      <c r="Y77" s="58">
        <f t="shared" si="16"/>
        <v>2.9365009212196369E-3</v>
      </c>
      <c r="Z77" s="112">
        <f>VLOOKUP(A77,cnty!$A$2:$C$23,3,FALSE)</f>
        <v>1</v>
      </c>
      <c r="AA77" s="95">
        <f t="shared" si="19"/>
        <v>1.8482000000000001E-4</v>
      </c>
      <c r="AB77" s="95">
        <f t="shared" si="20"/>
        <v>6.6866599999999997E-3</v>
      </c>
      <c r="AC77" s="95">
        <f t="shared" si="21"/>
        <v>1.9224199999999999E-4</v>
      </c>
      <c r="AD77" s="95">
        <f t="shared" si="22"/>
        <v>2.3015514254138113E-4</v>
      </c>
      <c r="AE77" s="95">
        <f t="shared" si="23"/>
        <v>8.3268541576980385E-3</v>
      </c>
      <c r="AF77" s="95">
        <f t="shared" si="24"/>
        <v>2.3939771081290005E-4</v>
      </c>
      <c r="AG77" s="95">
        <f t="shared" si="25"/>
        <v>2.7563018352174079E-4</v>
      </c>
      <c r="AH77" s="95">
        <f t="shared" si="26"/>
        <v>9.9721097443322311E-3</v>
      </c>
      <c r="AI77" s="95">
        <f t="shared" si="27"/>
        <v>2.866989381051103E-4</v>
      </c>
    </row>
    <row r="78" spans="1:35" x14ac:dyDescent="0.25">
      <c r="A78" s="1" t="s">
        <v>75</v>
      </c>
      <c r="B78" s="1" t="s">
        <v>76</v>
      </c>
      <c r="C78" s="1" t="s">
        <v>38</v>
      </c>
      <c r="D78" s="8">
        <v>9.1993399999999996E-4</v>
      </c>
      <c r="E78" s="8">
        <v>1.0924799999999999E-4</v>
      </c>
      <c r="F78" s="8">
        <v>3.2679800000000002E-6</v>
      </c>
      <c r="G78" s="8">
        <v>3.1408800000000002E-6</v>
      </c>
      <c r="H78" s="8">
        <v>3.01962E-6</v>
      </c>
      <c r="I78" s="8">
        <v>3.2170399999999999E-5</v>
      </c>
      <c r="J78" t="str">
        <f t="shared" si="17"/>
        <v>13135_2268008005</v>
      </c>
      <c r="K78" t="str">
        <f t="shared" si="18"/>
        <v>13_2268008005</v>
      </c>
      <c r="L78" s="58">
        <f>IF(ISNA(VLOOKUP($J78,'SEMAP Nonroad Growth Factors'!$A$3:$V$121,'SEMAP Nonroad Growth Factors'!U$1,FALSE)),VLOOKUP($K78,'SEMAP Nonroad Growth Factors'!$A$3:$V$121,'SEMAP Nonroad Growth Factors'!U$1,FALSE),VLOOKUP($J78,'SEMAP Nonroad Growth Factors'!$A$3:$V$121,'SEMAP Nonroad Growth Factors'!U$1,FALSE))</f>
        <v>1.245293488482746</v>
      </c>
      <c r="M78" s="58">
        <f t="shared" si="15"/>
        <v>1.1455878200338865E-3</v>
      </c>
      <c r="N78" s="58">
        <f t="shared" si="15"/>
        <v>1.3604582302976302E-4</v>
      </c>
      <c r="O78" s="58">
        <f t="shared" si="15"/>
        <v>4.0695942144918444E-6</v>
      </c>
      <c r="P78" s="58">
        <f t="shared" si="15"/>
        <v>3.9113174121056879E-6</v>
      </c>
      <c r="Q78" s="58">
        <f t="shared" si="15"/>
        <v>3.7603131236922695E-6</v>
      </c>
      <c r="R78" s="58">
        <f t="shared" si="15"/>
        <v>4.0061589641885334E-5</v>
      </c>
      <c r="S78" s="58">
        <f>IF(ISNA(VLOOKUP($J78,'SEMAP Nonroad Growth Factors'!$A$3:$V$121,'SEMAP Nonroad Growth Factors'!V$1,FALSE)),VLOOKUP($K78,'SEMAP Nonroad Growth Factors'!$A$3:$V$121,'SEMAP Nonroad Growth Factors'!V$1,FALSE),VLOOKUP($J78,'SEMAP Nonroad Growth Factors'!$A$3:$V$121,'SEMAP Nonroad Growth Factors'!V$1,FALSE))</f>
        <v>1.4913439212300659</v>
      </c>
      <c r="T78" s="58">
        <f t="shared" si="16"/>
        <v>1.3719379788328593E-3</v>
      </c>
      <c r="U78" s="58">
        <f t="shared" si="16"/>
        <v>1.6292634070654222E-4</v>
      </c>
      <c r="V78" s="58">
        <f t="shared" si="16"/>
        <v>4.8736821077014305E-6</v>
      </c>
      <c r="W78" s="58">
        <f t="shared" si="16"/>
        <v>4.6841322953130893E-6</v>
      </c>
      <c r="X78" s="58">
        <f t="shared" si="16"/>
        <v>4.5032919314247313E-6</v>
      </c>
      <c r="Y78" s="58">
        <f t="shared" si="16"/>
        <v>4.7977130483539709E-5</v>
      </c>
      <c r="Z78" s="112">
        <f>VLOOKUP(A78,cnty!$A$2:$C$23,3,FALSE)</f>
        <v>1</v>
      </c>
      <c r="AA78" s="95">
        <f t="shared" si="19"/>
        <v>3.01962E-6</v>
      </c>
      <c r="AB78" s="95">
        <f t="shared" si="20"/>
        <v>1.0924799999999999E-4</v>
      </c>
      <c r="AC78" s="95">
        <f t="shared" si="21"/>
        <v>3.1408800000000002E-6</v>
      </c>
      <c r="AD78" s="95">
        <f t="shared" si="22"/>
        <v>3.7603131236922695E-6</v>
      </c>
      <c r="AE78" s="95">
        <f t="shared" si="23"/>
        <v>1.3604582302976302E-4</v>
      </c>
      <c r="AF78" s="95">
        <f t="shared" si="24"/>
        <v>3.9113174121056879E-6</v>
      </c>
      <c r="AG78" s="95">
        <f t="shared" si="25"/>
        <v>4.5032919314247313E-6</v>
      </c>
      <c r="AH78" s="95">
        <f t="shared" si="26"/>
        <v>1.6292634070654222E-4</v>
      </c>
      <c r="AI78" s="95">
        <f t="shared" si="27"/>
        <v>4.6841322953130893E-6</v>
      </c>
    </row>
    <row r="79" spans="1:35" x14ac:dyDescent="0.25">
      <c r="A79" s="1" t="s">
        <v>75</v>
      </c>
      <c r="B79" s="1" t="s">
        <v>76</v>
      </c>
      <c r="C79" s="1" t="s">
        <v>37</v>
      </c>
      <c r="D79" s="8">
        <v>1.1632999999999999E-3</v>
      </c>
      <c r="E79" s="8">
        <v>1.3814900000000001E-4</v>
      </c>
      <c r="F79" s="8">
        <v>4.1325300000000002E-6</v>
      </c>
      <c r="G79" s="8">
        <v>3.9717999999999998E-6</v>
      </c>
      <c r="H79" s="8">
        <v>3.8184599999999997E-6</v>
      </c>
      <c r="I79" s="8">
        <v>4.0681099999999999E-5</v>
      </c>
      <c r="J79" t="str">
        <f t="shared" si="17"/>
        <v>13135_2267008005</v>
      </c>
      <c r="K79" t="str">
        <f t="shared" si="18"/>
        <v>13_2267008005</v>
      </c>
      <c r="L79" s="58">
        <f>IF(ISNA(VLOOKUP($J79,'SEMAP Nonroad Growth Factors'!$A$3:$V$121,'SEMAP Nonroad Growth Factors'!U$1,FALSE)),VLOOKUP($K79,'SEMAP Nonroad Growth Factors'!$A$3:$V$121,'SEMAP Nonroad Growth Factors'!U$1,FALSE),VLOOKUP($J79,'SEMAP Nonroad Growth Factors'!$A$3:$V$121,'SEMAP Nonroad Growth Factors'!U$1,FALSE))</f>
        <v>1.245293488482746</v>
      </c>
      <c r="M79" s="58">
        <f t="shared" si="15"/>
        <v>1.4486499151519783E-3</v>
      </c>
      <c r="N79" s="58">
        <f t="shared" si="15"/>
        <v>1.720360501404029E-4</v>
      </c>
      <c r="O79" s="58">
        <f t="shared" si="15"/>
        <v>5.1462126999596023E-6</v>
      </c>
      <c r="P79" s="58">
        <f t="shared" si="15"/>
        <v>4.9460566775557708E-6</v>
      </c>
      <c r="Q79" s="58">
        <f t="shared" si="15"/>
        <v>4.7551033740318257E-6</v>
      </c>
      <c r="R79" s="58">
        <f t="shared" si="15"/>
        <v>5.0659908934315438E-5</v>
      </c>
      <c r="S79" s="58">
        <f>IF(ISNA(VLOOKUP($J79,'SEMAP Nonroad Growth Factors'!$A$3:$V$121,'SEMAP Nonroad Growth Factors'!V$1,FALSE)),VLOOKUP($K79,'SEMAP Nonroad Growth Factors'!$A$3:$V$121,'SEMAP Nonroad Growth Factors'!V$1,FALSE),VLOOKUP($J79,'SEMAP Nonroad Growth Factors'!$A$3:$V$121,'SEMAP Nonroad Growth Factors'!V$1,FALSE))</f>
        <v>1.4913439212300659</v>
      </c>
      <c r="T79" s="58">
        <f t="shared" si="16"/>
        <v>1.7348803835669354E-3</v>
      </c>
      <c r="U79" s="58">
        <f t="shared" si="16"/>
        <v>2.0602767137401239E-4</v>
      </c>
      <c r="V79" s="58">
        <f t="shared" si="16"/>
        <v>6.1630234948008841E-6</v>
      </c>
      <c r="W79" s="58">
        <f t="shared" si="16"/>
        <v>5.9233197863415754E-6</v>
      </c>
      <c r="X79" s="58">
        <f t="shared" si="16"/>
        <v>5.6946371094601569E-6</v>
      </c>
      <c r="Y79" s="58">
        <f t="shared" si="16"/>
        <v>6.0669511193952435E-5</v>
      </c>
      <c r="Z79" s="112">
        <f>VLOOKUP(A79,cnty!$A$2:$C$23,3,FALSE)</f>
        <v>1</v>
      </c>
      <c r="AA79" s="95">
        <f t="shared" si="19"/>
        <v>3.8184599999999997E-6</v>
      </c>
      <c r="AB79" s="95">
        <f t="shared" si="20"/>
        <v>1.3814900000000001E-4</v>
      </c>
      <c r="AC79" s="95">
        <f t="shared" si="21"/>
        <v>3.9717999999999998E-6</v>
      </c>
      <c r="AD79" s="95">
        <f t="shared" si="22"/>
        <v>4.7551033740318257E-6</v>
      </c>
      <c r="AE79" s="95">
        <f t="shared" si="23"/>
        <v>1.720360501404029E-4</v>
      </c>
      <c r="AF79" s="95">
        <f t="shared" si="24"/>
        <v>4.9460566775557708E-6</v>
      </c>
      <c r="AG79" s="95">
        <f t="shared" si="25"/>
        <v>5.6946371094601569E-6</v>
      </c>
      <c r="AH79" s="95">
        <f t="shared" si="26"/>
        <v>2.0602767137401239E-4</v>
      </c>
      <c r="AI79" s="95">
        <f t="shared" si="27"/>
        <v>5.9233197863415754E-6</v>
      </c>
    </row>
    <row r="80" spans="1:35" x14ac:dyDescent="0.25">
      <c r="A80" s="1" t="s">
        <v>75</v>
      </c>
      <c r="B80" s="1" t="s">
        <v>76</v>
      </c>
      <c r="C80" s="1" t="s">
        <v>16</v>
      </c>
      <c r="D80" s="8">
        <v>1.18423E-2</v>
      </c>
      <c r="E80" s="8">
        <v>1.40635E-3</v>
      </c>
      <c r="F80" s="8">
        <v>4.2068799999999999E-5</v>
      </c>
      <c r="G80" s="8">
        <v>4.0432600000000003E-5</v>
      </c>
      <c r="H80" s="8">
        <v>3.8871600000000002E-5</v>
      </c>
      <c r="I80" s="8">
        <v>4.1413000000000002E-4</v>
      </c>
      <c r="J80" t="str">
        <f t="shared" si="17"/>
        <v>13135_2265008005</v>
      </c>
      <c r="K80" t="str">
        <f t="shared" si="18"/>
        <v>13_2265008005</v>
      </c>
      <c r="L80" s="58">
        <f>IF(ISNA(VLOOKUP($J80,'SEMAP Nonroad Growth Factors'!$A$3:$V$121,'SEMAP Nonroad Growth Factors'!U$1,FALSE)),VLOOKUP($K80,'SEMAP Nonroad Growth Factors'!$A$3:$V$121,'SEMAP Nonroad Growth Factors'!U$1,FALSE),VLOOKUP($J80,'SEMAP Nonroad Growth Factors'!$A$3:$V$121,'SEMAP Nonroad Growth Factors'!U$1,FALSE))</f>
        <v>1.245293488482746</v>
      </c>
      <c r="M80" s="58">
        <f t="shared" si="15"/>
        <v>1.4747139078659223E-2</v>
      </c>
      <c r="N80" s="58">
        <f t="shared" si="15"/>
        <v>1.7513184975277098E-3</v>
      </c>
      <c r="O80" s="58">
        <f t="shared" si="15"/>
        <v>5.2388002708282946E-5</v>
      </c>
      <c r="P80" s="58">
        <f t="shared" si="15"/>
        <v>5.0350453502427483E-5</v>
      </c>
      <c r="Q80" s="58">
        <f t="shared" si="15"/>
        <v>4.8406550366905916E-5</v>
      </c>
      <c r="R80" s="58">
        <f t="shared" si="15"/>
        <v>5.1571339238535966E-4</v>
      </c>
      <c r="S80" s="58">
        <f>IF(ISNA(VLOOKUP($J80,'SEMAP Nonroad Growth Factors'!$A$3:$V$121,'SEMAP Nonroad Growth Factors'!V$1,FALSE)),VLOOKUP($K80,'SEMAP Nonroad Growth Factors'!$A$3:$V$121,'SEMAP Nonroad Growth Factors'!V$1,FALSE),VLOOKUP($J80,'SEMAP Nonroad Growth Factors'!$A$3:$V$121,'SEMAP Nonroad Growth Factors'!V$1,FALSE))</f>
        <v>1.4913439212300659</v>
      </c>
      <c r="T80" s="58">
        <f t="shared" si="16"/>
        <v>1.7660942118382809E-2</v>
      </c>
      <c r="U80" s="58">
        <f t="shared" si="16"/>
        <v>2.0973515236219031E-3</v>
      </c>
      <c r="V80" s="58">
        <f t="shared" si="16"/>
        <v>6.2739049153443397E-5</v>
      </c>
      <c r="W80" s="58">
        <f t="shared" si="16"/>
        <v>6.0298912229526765E-5</v>
      </c>
      <c r="X80" s="58">
        <f t="shared" si="16"/>
        <v>5.797092436848663E-5</v>
      </c>
      <c r="Y80" s="58">
        <f t="shared" si="16"/>
        <v>6.1761025809900722E-4</v>
      </c>
      <c r="Z80" s="112">
        <f>VLOOKUP(A80,cnty!$A$2:$C$23,3,FALSE)</f>
        <v>1</v>
      </c>
      <c r="AA80" s="95">
        <f t="shared" si="19"/>
        <v>3.8871600000000002E-5</v>
      </c>
      <c r="AB80" s="95">
        <f t="shared" si="20"/>
        <v>1.40635E-3</v>
      </c>
      <c r="AC80" s="95">
        <f t="shared" si="21"/>
        <v>4.0432600000000003E-5</v>
      </c>
      <c r="AD80" s="95">
        <f t="shared" si="22"/>
        <v>4.8406550366905916E-5</v>
      </c>
      <c r="AE80" s="95">
        <f t="shared" si="23"/>
        <v>1.7513184975277098E-3</v>
      </c>
      <c r="AF80" s="95">
        <f t="shared" si="24"/>
        <v>5.0350453502427483E-5</v>
      </c>
      <c r="AG80" s="95">
        <f t="shared" si="25"/>
        <v>5.797092436848663E-5</v>
      </c>
      <c r="AH80" s="95">
        <f t="shared" si="26"/>
        <v>2.0973515236219031E-3</v>
      </c>
      <c r="AI80" s="95">
        <f t="shared" si="27"/>
        <v>6.0298912229526765E-5</v>
      </c>
    </row>
    <row r="81" spans="1:35" x14ac:dyDescent="0.25">
      <c r="A81" s="1" t="s">
        <v>75</v>
      </c>
      <c r="B81" s="1" t="s">
        <v>76</v>
      </c>
      <c r="C81" s="1" t="s">
        <v>40</v>
      </c>
      <c r="D81" s="8">
        <v>60.236673000000003</v>
      </c>
      <c r="E81" s="8">
        <v>2.0362722</v>
      </c>
      <c r="F81" s="8">
        <v>1.4887724000000002</v>
      </c>
      <c r="G81" s="8">
        <v>0.19354054000000001</v>
      </c>
      <c r="H81" s="8">
        <v>0.46277827000000005</v>
      </c>
      <c r="I81" s="8">
        <v>3.4351366000000003</v>
      </c>
      <c r="J81" t="str">
        <f t="shared" si="17"/>
        <v>13135_2275050012</v>
      </c>
      <c r="K81" t="str">
        <f t="shared" si="18"/>
        <v>13_2275050012</v>
      </c>
      <c r="L81" s="58">
        <f>IF(ISNA(VLOOKUP($J81,'SEMAP Nonroad Growth Factors'!$A$3:$V$121,'SEMAP Nonroad Growth Factors'!U$1,FALSE)),VLOOKUP($K81,'SEMAP Nonroad Growth Factors'!$A$3:$V$121,'SEMAP Nonroad Growth Factors'!U$1,FALSE),VLOOKUP($J81,'SEMAP Nonroad Growth Factors'!$A$3:$V$121,'SEMAP Nonroad Growth Factors'!U$1,FALSE))</f>
        <v>0.76195611597328805</v>
      </c>
      <c r="M81" s="58">
        <f t="shared" si="15"/>
        <v>45.897701398233032</v>
      </c>
      <c r="N81" s="58">
        <f t="shared" si="15"/>
        <v>1.5515500565763825</v>
      </c>
      <c r="O81" s="58">
        <f t="shared" si="15"/>
        <v>1.1343792354722306</v>
      </c>
      <c r="P81" s="58">
        <f t="shared" si="15"/>
        <v>0.14746939814177279</v>
      </c>
      <c r="Q81" s="58">
        <f t="shared" si="15"/>
        <v>0.35261673316603764</v>
      </c>
      <c r="R81" s="58">
        <f t="shared" si="15"/>
        <v>2.6174233415736867</v>
      </c>
      <c r="S81" s="58">
        <f>IF(ISNA(VLOOKUP($J81,'SEMAP Nonroad Growth Factors'!$A$3:$V$121,'SEMAP Nonroad Growth Factors'!V$1,FALSE)),VLOOKUP($K81,'SEMAP Nonroad Growth Factors'!$A$3:$V$121,'SEMAP Nonroad Growth Factors'!V$1,FALSE),VLOOKUP($J81,'SEMAP Nonroad Growth Factors'!$A$3:$V$121,'SEMAP Nonroad Growth Factors'!V$1,FALSE))</f>
        <v>0.80016963701616806</v>
      </c>
      <c r="T81" s="58">
        <f t="shared" si="16"/>
        <v>48.199556769471613</v>
      </c>
      <c r="U81" s="58">
        <f t="shared" si="16"/>
        <v>1.629363187140114</v>
      </c>
      <c r="V81" s="58">
        <f t="shared" si="16"/>
        <v>1.1912704709076896</v>
      </c>
      <c r="W81" s="58">
        <f t="shared" si="16"/>
        <v>0.15486526363971317</v>
      </c>
      <c r="X81" s="58">
        <f t="shared" si="16"/>
        <v>0.37030112032487023</v>
      </c>
      <c r="Y81" s="58">
        <f t="shared" si="16"/>
        <v>2.7486920063229539</v>
      </c>
      <c r="Z81" s="112">
        <f>VLOOKUP(A81,cnty!$A$2:$C$23,3,FALSE)</f>
        <v>1</v>
      </c>
      <c r="AA81" s="95">
        <f t="shared" si="19"/>
        <v>0.46277827000000005</v>
      </c>
      <c r="AB81" s="95">
        <f t="shared" si="20"/>
        <v>2.0362722</v>
      </c>
      <c r="AC81" s="95">
        <f t="shared" si="21"/>
        <v>0.19354054000000001</v>
      </c>
      <c r="AD81" s="95">
        <f t="shared" si="22"/>
        <v>0.35261673316603764</v>
      </c>
      <c r="AE81" s="95">
        <f t="shared" si="23"/>
        <v>1.5515500565763825</v>
      </c>
      <c r="AF81" s="95">
        <f t="shared" si="24"/>
        <v>0.14746939814177279</v>
      </c>
      <c r="AG81" s="95">
        <f t="shared" si="25"/>
        <v>0.37030112032487023</v>
      </c>
      <c r="AH81" s="95">
        <f t="shared" si="26"/>
        <v>1.629363187140114</v>
      </c>
      <c r="AI81" s="95">
        <f t="shared" si="27"/>
        <v>0.15486526363971317</v>
      </c>
    </row>
    <row r="82" spans="1:35" x14ac:dyDescent="0.25">
      <c r="A82" s="1" t="s">
        <v>77</v>
      </c>
      <c r="B82" s="1" t="s">
        <v>78</v>
      </c>
      <c r="C82" s="1" t="s">
        <v>18</v>
      </c>
      <c r="D82" s="8">
        <v>3.5162499999999999</v>
      </c>
      <c r="E82" s="8">
        <v>1.975E-2</v>
      </c>
      <c r="F82" s="8">
        <v>7.5416200000000003E-2</v>
      </c>
      <c r="G82" s="8">
        <v>9.8041099999999996E-3</v>
      </c>
      <c r="H82" s="8">
        <v>1.8749999999999999E-3</v>
      </c>
      <c r="I82" s="8">
        <v>0.1703846</v>
      </c>
      <c r="J82" t="str">
        <f t="shared" si="17"/>
        <v>13139_2275001000</v>
      </c>
      <c r="K82" t="str">
        <f t="shared" si="18"/>
        <v>13_2275001000</v>
      </c>
      <c r="L82" s="58">
        <f>IF(ISNA(VLOOKUP($J82,'SEMAP Nonroad Growth Factors'!$A$3:$V$121,'SEMAP Nonroad Growth Factors'!U$1,FALSE)),VLOOKUP($K82,'SEMAP Nonroad Growth Factors'!$A$3:$V$121,'SEMAP Nonroad Growth Factors'!U$1,FALSE),VLOOKUP($J82,'SEMAP Nonroad Growth Factors'!$A$3:$V$121,'SEMAP Nonroad Growth Factors'!U$1,FALSE))</f>
        <v>1</v>
      </c>
      <c r="M82" s="58">
        <f t="shared" si="15"/>
        <v>3.5162499999999999</v>
      </c>
      <c r="N82" s="58">
        <f t="shared" si="15"/>
        <v>1.975E-2</v>
      </c>
      <c r="O82" s="58">
        <f t="shared" si="15"/>
        <v>7.5416200000000003E-2</v>
      </c>
      <c r="P82" s="58">
        <f t="shared" si="15"/>
        <v>9.8041099999999996E-3</v>
      </c>
      <c r="Q82" s="58">
        <f t="shared" si="15"/>
        <v>1.8749999999999999E-3</v>
      </c>
      <c r="R82" s="58">
        <f t="shared" si="15"/>
        <v>0.1703846</v>
      </c>
      <c r="S82" s="58">
        <f>IF(ISNA(VLOOKUP($J82,'SEMAP Nonroad Growth Factors'!$A$3:$V$121,'SEMAP Nonroad Growth Factors'!V$1,FALSE)),VLOOKUP($K82,'SEMAP Nonroad Growth Factors'!$A$3:$V$121,'SEMAP Nonroad Growth Factors'!V$1,FALSE),VLOOKUP($J82,'SEMAP Nonroad Growth Factors'!$A$3:$V$121,'SEMAP Nonroad Growth Factors'!V$1,FALSE))</f>
        <v>1</v>
      </c>
      <c r="T82" s="58">
        <f t="shared" si="16"/>
        <v>3.5162499999999999</v>
      </c>
      <c r="U82" s="58">
        <f t="shared" si="16"/>
        <v>1.975E-2</v>
      </c>
      <c r="V82" s="58">
        <f t="shared" si="16"/>
        <v>7.5416200000000003E-2</v>
      </c>
      <c r="W82" s="58">
        <f t="shared" si="16"/>
        <v>9.8041099999999996E-3</v>
      </c>
      <c r="X82" s="58">
        <f t="shared" si="16"/>
        <v>1.8749999999999999E-3</v>
      </c>
      <c r="Y82" s="58">
        <f t="shared" si="16"/>
        <v>0.1703846</v>
      </c>
      <c r="Z82" s="112">
        <f>VLOOKUP(A82,cnty!$A$2:$C$23,3,FALSE)</f>
        <v>1</v>
      </c>
      <c r="AA82" s="95">
        <f t="shared" si="19"/>
        <v>1.8749999999999999E-3</v>
      </c>
      <c r="AB82" s="95">
        <f t="shared" si="20"/>
        <v>1.975E-2</v>
      </c>
      <c r="AC82" s="95">
        <f t="shared" si="21"/>
        <v>9.8041099999999996E-3</v>
      </c>
      <c r="AD82" s="95">
        <f t="shared" si="22"/>
        <v>1.8749999999999999E-3</v>
      </c>
      <c r="AE82" s="95">
        <f t="shared" si="23"/>
        <v>1.975E-2</v>
      </c>
      <c r="AF82" s="95">
        <f t="shared" si="24"/>
        <v>9.8041099999999996E-3</v>
      </c>
      <c r="AG82" s="95">
        <f t="shared" si="25"/>
        <v>1.8749999999999999E-3</v>
      </c>
      <c r="AH82" s="95">
        <f t="shared" si="26"/>
        <v>1.975E-2</v>
      </c>
      <c r="AI82" s="95">
        <f t="shared" si="27"/>
        <v>9.8041099999999996E-3</v>
      </c>
    </row>
    <row r="83" spans="1:35" x14ac:dyDescent="0.25">
      <c r="A83" s="1" t="s">
        <v>77</v>
      </c>
      <c r="B83" s="1" t="s">
        <v>78</v>
      </c>
      <c r="C83" s="1" t="s">
        <v>39</v>
      </c>
      <c r="D83" s="8">
        <v>75.581123000000005</v>
      </c>
      <c r="E83" s="8">
        <v>0.40892077000000004</v>
      </c>
      <c r="F83" s="8">
        <v>1.48910286</v>
      </c>
      <c r="G83" s="8">
        <v>0.193583175</v>
      </c>
      <c r="H83" s="8">
        <v>6.2910833999999999E-2</v>
      </c>
      <c r="I83" s="8">
        <v>0.94664402000000003</v>
      </c>
      <c r="J83" t="str">
        <f t="shared" si="17"/>
        <v>13139_2275050011</v>
      </c>
      <c r="K83" t="str">
        <f t="shared" si="18"/>
        <v>13_2275050011</v>
      </c>
      <c r="L83" s="58">
        <f>IF(ISNA(VLOOKUP($J83,'SEMAP Nonroad Growth Factors'!$A$3:$V$121,'SEMAP Nonroad Growth Factors'!U$1,FALSE)),VLOOKUP($K83,'SEMAP Nonroad Growth Factors'!$A$3:$V$121,'SEMAP Nonroad Growth Factors'!U$1,FALSE),VLOOKUP($J83,'SEMAP Nonroad Growth Factors'!$A$3:$V$121,'SEMAP Nonroad Growth Factors'!U$1,FALSE))</f>
        <v>0.89202370086279448</v>
      </c>
      <c r="M83" s="58">
        <f t="shared" si="15"/>
        <v>67.420153053826084</v>
      </c>
      <c r="N83" s="58">
        <f t="shared" si="15"/>
        <v>0.36476701861506361</v>
      </c>
      <c r="O83" s="58">
        <f t="shared" si="15"/>
        <v>1.3283150441425717</v>
      </c>
      <c r="P83" s="58">
        <f t="shared" si="15"/>
        <v>0.17268078018826999</v>
      </c>
      <c r="Q83" s="58">
        <f t="shared" si="15"/>
        <v>5.6117954969044918E-2</v>
      </c>
      <c r="R83" s="58">
        <f t="shared" si="15"/>
        <v>0.8444289021200333</v>
      </c>
      <c r="S83" s="58">
        <f>IF(ISNA(VLOOKUP($J83,'SEMAP Nonroad Growth Factors'!$A$3:$V$121,'SEMAP Nonroad Growth Factors'!V$1,FALSE)),VLOOKUP($K83,'SEMAP Nonroad Growth Factors'!$A$3:$V$121,'SEMAP Nonroad Growth Factors'!V$1,FALSE),VLOOKUP($J83,'SEMAP Nonroad Growth Factors'!$A$3:$V$121,'SEMAP Nonroad Growth Factors'!V$1,FALSE))</f>
        <v>0.91311745820169576</v>
      </c>
      <c r="T83" s="58">
        <f t="shared" si="16"/>
        <v>69.014442921789737</v>
      </c>
      <c r="U83" s="58">
        <f t="shared" si="16"/>
        <v>0.3733926941082803</v>
      </c>
      <c r="V83" s="58">
        <f t="shared" si="16"/>
        <v>1.3597258185240757</v>
      </c>
      <c r="W83" s="58">
        <f t="shared" si="16"/>
        <v>0.17676417670661404</v>
      </c>
      <c r="X83" s="58">
        <f t="shared" si="16"/>
        <v>5.7444980835428823E-2</v>
      </c>
      <c r="Y83" s="58">
        <f t="shared" si="16"/>
        <v>0.86439718136423527</v>
      </c>
      <c r="Z83" s="112">
        <f>VLOOKUP(A83,cnty!$A$2:$C$23,3,FALSE)</f>
        <v>1</v>
      </c>
      <c r="AA83" s="95">
        <f t="shared" si="19"/>
        <v>6.2910833999999999E-2</v>
      </c>
      <c r="AB83" s="95">
        <f t="shared" si="20"/>
        <v>0.40892077000000004</v>
      </c>
      <c r="AC83" s="95">
        <f t="shared" si="21"/>
        <v>0.193583175</v>
      </c>
      <c r="AD83" s="95">
        <f t="shared" si="22"/>
        <v>5.6117954969044918E-2</v>
      </c>
      <c r="AE83" s="95">
        <f t="shared" si="23"/>
        <v>0.36476701861506361</v>
      </c>
      <c r="AF83" s="95">
        <f t="shared" si="24"/>
        <v>0.17268078018826999</v>
      </c>
      <c r="AG83" s="95">
        <f t="shared" si="25"/>
        <v>5.7444980835428823E-2</v>
      </c>
      <c r="AH83" s="95">
        <f t="shared" si="26"/>
        <v>0.3733926941082803</v>
      </c>
      <c r="AI83" s="95">
        <f t="shared" si="27"/>
        <v>0.17676417670661404</v>
      </c>
    </row>
    <row r="84" spans="1:35" x14ac:dyDescent="0.25">
      <c r="A84" s="1" t="s">
        <v>77</v>
      </c>
      <c r="B84" s="1" t="s">
        <v>78</v>
      </c>
      <c r="C84" s="1" t="s">
        <v>40</v>
      </c>
      <c r="D84" s="8">
        <v>25.882777999999998</v>
      </c>
      <c r="E84" s="8">
        <v>0.87495319999999999</v>
      </c>
      <c r="F84" s="8">
        <v>0.63970539999999998</v>
      </c>
      <c r="G84" s="8">
        <v>8.3161639999999995E-2</v>
      </c>
      <c r="H84" s="8">
        <v>0.19884921999999999</v>
      </c>
      <c r="I84" s="8">
        <v>1.4760275999999999</v>
      </c>
      <c r="J84" t="str">
        <f t="shared" si="17"/>
        <v>13139_2275050012</v>
      </c>
      <c r="K84" t="str">
        <f t="shared" si="18"/>
        <v>13_2275050012</v>
      </c>
      <c r="L84" s="58">
        <f>IF(ISNA(VLOOKUP($J84,'SEMAP Nonroad Growth Factors'!$A$3:$V$121,'SEMAP Nonroad Growth Factors'!U$1,FALSE)),VLOOKUP($K84,'SEMAP Nonroad Growth Factors'!$A$3:$V$121,'SEMAP Nonroad Growth Factors'!U$1,FALSE),VLOOKUP($J84,'SEMAP Nonroad Growth Factors'!$A$3:$V$121,'SEMAP Nonroad Growth Factors'!U$1,FALSE))</f>
        <v>0.89202370086279448</v>
      </c>
      <c r="M84" s="58">
        <f t="shared" si="15"/>
        <v>23.088051420170117</v>
      </c>
      <c r="N84" s="58">
        <f t="shared" si="15"/>
        <v>0.78047899154574474</v>
      </c>
      <c r="O84" s="58">
        <f t="shared" si="15"/>
        <v>0.57063237836991432</v>
      </c>
      <c r="P84" s="58">
        <f t="shared" si="15"/>
        <v>7.4182153882619395E-2</v>
      </c>
      <c r="Q84" s="58">
        <f t="shared" si="15"/>
        <v>0.17737821713808</v>
      </c>
      <c r="R84" s="58">
        <f t="shared" si="15"/>
        <v>1.3166516023276285</v>
      </c>
      <c r="S84" s="58">
        <f>IF(ISNA(VLOOKUP($J84,'SEMAP Nonroad Growth Factors'!$A$3:$V$121,'SEMAP Nonroad Growth Factors'!V$1,FALSE)),VLOOKUP($K84,'SEMAP Nonroad Growth Factors'!$A$3:$V$121,'SEMAP Nonroad Growth Factors'!V$1,FALSE),VLOOKUP($J84,'SEMAP Nonroad Growth Factors'!$A$3:$V$121,'SEMAP Nonroad Growth Factors'!V$1,FALSE))</f>
        <v>0.91311745820169576</v>
      </c>
      <c r="T84" s="58">
        <f t="shared" si="16"/>
        <v>23.634016458558769</v>
      </c>
      <c r="U84" s="58">
        <f t="shared" si="16"/>
        <v>0.79893504202943999</v>
      </c>
      <c r="V84" s="58">
        <f t="shared" si="16"/>
        <v>0.58412616884589907</v>
      </c>
      <c r="W84" s="58">
        <f t="shared" si="16"/>
        <v>7.593634533668446E-2</v>
      </c>
      <c r="X84" s="58">
        <f t="shared" si="16"/>
        <v>0.1815726943317898</v>
      </c>
      <c r="Y84" s="58">
        <f t="shared" si="16"/>
        <v>1.3477865703475491</v>
      </c>
      <c r="Z84" s="112">
        <f>VLOOKUP(A84,cnty!$A$2:$C$23,3,FALSE)</f>
        <v>1</v>
      </c>
      <c r="AA84" s="95">
        <f t="shared" si="19"/>
        <v>0.19884921999999999</v>
      </c>
      <c r="AB84" s="95">
        <f t="shared" si="20"/>
        <v>0.87495319999999999</v>
      </c>
      <c r="AC84" s="95">
        <f t="shared" si="21"/>
        <v>8.3161639999999995E-2</v>
      </c>
      <c r="AD84" s="95">
        <f t="shared" si="22"/>
        <v>0.17737821713808</v>
      </c>
      <c r="AE84" s="95">
        <f t="shared" si="23"/>
        <v>0.78047899154574474</v>
      </c>
      <c r="AF84" s="95">
        <f t="shared" si="24"/>
        <v>7.4182153882619395E-2</v>
      </c>
      <c r="AG84" s="95">
        <f t="shared" si="25"/>
        <v>0.1815726943317898</v>
      </c>
      <c r="AH84" s="95">
        <f t="shared" si="26"/>
        <v>0.79893504202943999</v>
      </c>
      <c r="AI84" s="95">
        <f t="shared" si="27"/>
        <v>7.593634533668446E-2</v>
      </c>
    </row>
    <row r="85" spans="1:35" x14ac:dyDescent="0.25">
      <c r="A85" s="1" t="s">
        <v>77</v>
      </c>
      <c r="B85" s="1" t="s">
        <v>78</v>
      </c>
      <c r="C85" s="1" t="s">
        <v>41</v>
      </c>
      <c r="D85" s="8">
        <v>0.43634299999999998</v>
      </c>
      <c r="E85" s="8">
        <v>2.4508400000000001E-3</v>
      </c>
      <c r="F85" s="8">
        <v>9.3535300000000005E-3</v>
      </c>
      <c r="G85" s="8">
        <v>1.2159600000000001E-3</v>
      </c>
      <c r="H85" s="8">
        <v>2.32675E-4</v>
      </c>
      <c r="I85" s="8">
        <v>2.6319999999999998E-3</v>
      </c>
      <c r="J85" t="str">
        <f t="shared" si="17"/>
        <v>13139_2275060011</v>
      </c>
      <c r="K85" t="str">
        <f t="shared" si="18"/>
        <v>13_2275060011</v>
      </c>
      <c r="L85" s="58">
        <f>IF(ISNA(VLOOKUP($J85,'SEMAP Nonroad Growth Factors'!$A$3:$V$121,'SEMAP Nonroad Growth Factors'!U$1,FALSE)),VLOOKUP($K85,'SEMAP Nonroad Growth Factors'!$A$3:$V$121,'SEMAP Nonroad Growth Factors'!U$1,FALSE),VLOOKUP($J85,'SEMAP Nonroad Growth Factors'!$A$3:$V$121,'SEMAP Nonroad Growth Factors'!U$1,FALSE))</f>
        <v>1.069136758715016</v>
      </c>
      <c r="M85" s="58">
        <f t="shared" si="15"/>
        <v>0.46651034070798619</v>
      </c>
      <c r="N85" s="58">
        <f t="shared" si="15"/>
        <v>2.62028313372911E-3</v>
      </c>
      <c r="O85" s="58">
        <f t="shared" si="15"/>
        <v>1.0000202746743665E-2</v>
      </c>
      <c r="P85" s="58">
        <f t="shared" si="15"/>
        <v>1.3000275331271109E-3</v>
      </c>
      <c r="Q85" s="58">
        <f t="shared" si="15"/>
        <v>2.4876139533401635E-4</v>
      </c>
      <c r="R85" s="58">
        <f t="shared" si="15"/>
        <v>2.8139679489379218E-3</v>
      </c>
      <c r="S85" s="58">
        <f>IF(ISNA(VLOOKUP($J85,'SEMAP Nonroad Growth Factors'!$A$3:$V$121,'SEMAP Nonroad Growth Factors'!V$1,FALSE)),VLOOKUP($K85,'SEMAP Nonroad Growth Factors'!$A$3:$V$121,'SEMAP Nonroad Growth Factors'!V$1,FALSE),VLOOKUP($J85,'SEMAP Nonroad Growth Factors'!$A$3:$V$121,'SEMAP Nonroad Growth Factors'!V$1,FALSE))</f>
        <v>1.2142350393764754</v>
      </c>
      <c r="T85" s="58">
        <f t="shared" si="16"/>
        <v>0.52982295978664939</v>
      </c>
      <c r="U85" s="58">
        <f t="shared" si="16"/>
        <v>2.975895803905441E-3</v>
      </c>
      <c r="V85" s="58">
        <f t="shared" si="16"/>
        <v>1.1357383867859044E-2</v>
      </c>
      <c r="W85" s="58">
        <f t="shared" si="16"/>
        <v>1.4764612384802192E-3</v>
      </c>
      <c r="X85" s="58">
        <f t="shared" si="16"/>
        <v>2.8252213778692142E-4</v>
      </c>
      <c r="Y85" s="58">
        <f t="shared" si="16"/>
        <v>3.1958666236388831E-3</v>
      </c>
      <c r="Z85" s="112">
        <f>VLOOKUP(A85,cnty!$A$2:$C$23,3,FALSE)</f>
        <v>1</v>
      </c>
      <c r="AA85" s="95">
        <f t="shared" si="19"/>
        <v>2.32675E-4</v>
      </c>
      <c r="AB85" s="95">
        <f t="shared" si="20"/>
        <v>2.4508400000000001E-3</v>
      </c>
      <c r="AC85" s="95">
        <f t="shared" si="21"/>
        <v>1.2159600000000001E-3</v>
      </c>
      <c r="AD85" s="95">
        <f t="shared" si="22"/>
        <v>2.4876139533401635E-4</v>
      </c>
      <c r="AE85" s="95">
        <f t="shared" si="23"/>
        <v>2.62028313372911E-3</v>
      </c>
      <c r="AF85" s="95">
        <f t="shared" si="24"/>
        <v>1.3000275331271109E-3</v>
      </c>
      <c r="AG85" s="95">
        <f t="shared" si="25"/>
        <v>2.8252213778692142E-4</v>
      </c>
      <c r="AH85" s="95">
        <f t="shared" si="26"/>
        <v>2.975895803905441E-3</v>
      </c>
      <c r="AI85" s="95">
        <f t="shared" si="27"/>
        <v>1.4764612384802192E-3</v>
      </c>
    </row>
    <row r="86" spans="1:35" x14ac:dyDescent="0.25">
      <c r="A86" s="1" t="s">
        <v>77</v>
      </c>
      <c r="B86" s="1" t="s">
        <v>78</v>
      </c>
      <c r="C86" s="1" t="s">
        <v>42</v>
      </c>
      <c r="D86" s="8">
        <v>0.20827000000000001</v>
      </c>
      <c r="E86" s="8">
        <v>4.4718899999999999E-2</v>
      </c>
      <c r="F86" s="8">
        <v>3.4797099999999997E-2</v>
      </c>
      <c r="G86" s="8">
        <v>4.5236199999999999E-3</v>
      </c>
      <c r="H86" s="8">
        <v>9.3714100000000002E-3</v>
      </c>
      <c r="I86" s="8">
        <v>5.8024699999999999E-2</v>
      </c>
      <c r="J86" t="str">
        <f t="shared" si="17"/>
        <v>13139_2275060012</v>
      </c>
      <c r="K86" t="str">
        <f t="shared" si="18"/>
        <v>13_2275060012</v>
      </c>
      <c r="L86" s="58">
        <f>IF(ISNA(VLOOKUP($J86,'SEMAP Nonroad Growth Factors'!$A$3:$V$121,'SEMAP Nonroad Growth Factors'!U$1,FALSE)),VLOOKUP($K86,'SEMAP Nonroad Growth Factors'!$A$3:$V$121,'SEMAP Nonroad Growth Factors'!U$1,FALSE),VLOOKUP($J86,'SEMAP Nonroad Growth Factors'!$A$3:$V$121,'SEMAP Nonroad Growth Factors'!U$1,FALSE))</f>
        <v>1.069136758715016</v>
      </c>
      <c r="M86" s="58">
        <f t="shared" si="15"/>
        <v>0.22266911273757639</v>
      </c>
      <c r="N86" s="58">
        <f t="shared" si="15"/>
        <v>4.781061979930093E-2</v>
      </c>
      <c r="O86" s="58">
        <f t="shared" si="15"/>
        <v>3.7202858706682281E-2</v>
      </c>
      <c r="P86" s="58">
        <f t="shared" si="15"/>
        <v>4.8363684244584204E-3</v>
      </c>
      <c r="Q86" s="58">
        <f t="shared" si="15"/>
        <v>1.0019318911989488E-2</v>
      </c>
      <c r="R86" s="58">
        <f t="shared" si="15"/>
        <v>6.2036339683411185E-2</v>
      </c>
      <c r="S86" s="58">
        <f>IF(ISNA(VLOOKUP($J86,'SEMAP Nonroad Growth Factors'!$A$3:$V$121,'SEMAP Nonroad Growth Factors'!V$1,FALSE)),VLOOKUP($K86,'SEMAP Nonroad Growth Factors'!$A$3:$V$121,'SEMAP Nonroad Growth Factors'!V$1,FALSE),VLOOKUP($J86,'SEMAP Nonroad Growth Factors'!$A$3:$V$121,'SEMAP Nonroad Growth Factors'!V$1,FALSE))</f>
        <v>1.2142350393764754</v>
      </c>
      <c r="T86" s="58">
        <f t="shared" si="16"/>
        <v>0.25288873165093856</v>
      </c>
      <c r="U86" s="58">
        <f t="shared" si="16"/>
        <v>5.4299255302372666E-2</v>
      </c>
      <c r="V86" s="58">
        <f t="shared" si="16"/>
        <v>4.2251858088687151E-2</v>
      </c>
      <c r="W86" s="58">
        <f t="shared" si="16"/>
        <v>5.4927379088242113E-3</v>
      </c>
      <c r="X86" s="58">
        <f t="shared" si="16"/>
        <v>1.1379094390363095E-2</v>
      </c>
      <c r="Y86" s="58">
        <f t="shared" si="16"/>
        <v>7.0455623889308164E-2</v>
      </c>
      <c r="Z86" s="112">
        <f>VLOOKUP(A86,cnty!$A$2:$C$23,3,FALSE)</f>
        <v>1</v>
      </c>
      <c r="AA86" s="95">
        <f t="shared" si="19"/>
        <v>9.3714100000000002E-3</v>
      </c>
      <c r="AB86" s="95">
        <f t="shared" si="20"/>
        <v>4.4718899999999999E-2</v>
      </c>
      <c r="AC86" s="95">
        <f t="shared" si="21"/>
        <v>4.5236199999999999E-3</v>
      </c>
      <c r="AD86" s="95">
        <f t="shared" si="22"/>
        <v>1.0019318911989488E-2</v>
      </c>
      <c r="AE86" s="95">
        <f t="shared" si="23"/>
        <v>4.781061979930093E-2</v>
      </c>
      <c r="AF86" s="95">
        <f t="shared" si="24"/>
        <v>4.8363684244584204E-3</v>
      </c>
      <c r="AG86" s="95">
        <f t="shared" si="25"/>
        <v>1.1379094390363095E-2</v>
      </c>
      <c r="AH86" s="95">
        <f t="shared" si="26"/>
        <v>5.4299255302372666E-2</v>
      </c>
      <c r="AI86" s="95">
        <f t="shared" si="27"/>
        <v>5.4927379088242113E-3</v>
      </c>
    </row>
    <row r="87" spans="1:35" s="93" customFormat="1" x14ac:dyDescent="0.25">
      <c r="A87" s="91" t="s">
        <v>102</v>
      </c>
      <c r="B87" s="91" t="s">
        <v>103</v>
      </c>
      <c r="C87" s="91" t="s">
        <v>39</v>
      </c>
      <c r="D87" s="92">
        <v>0.93016900000000002</v>
      </c>
      <c r="E87" s="92">
        <v>5.0325500000000002E-3</v>
      </c>
      <c r="F87" s="92">
        <v>1.8326209999999999E-2</v>
      </c>
      <c r="G87" s="92">
        <v>2.382407E-3</v>
      </c>
      <c r="H87" s="92">
        <v>7.7423800000000001E-4</v>
      </c>
      <c r="I87" s="92">
        <v>1.1650264E-2</v>
      </c>
      <c r="J87" s="93" t="str">
        <f t="shared" si="17"/>
        <v>13149_2275050011</v>
      </c>
      <c r="K87" s="93" t="str">
        <f t="shared" si="18"/>
        <v>13_2275050011</v>
      </c>
      <c r="L87" s="94">
        <f>IF(ISNA(VLOOKUP($J87,'SEMAP Nonroad Growth Factors'!$A$3:$V$121,'SEMAP Nonroad Growth Factors'!U$1,FALSE)),VLOOKUP($K87,'SEMAP Nonroad Growth Factors'!$A$3:$V$121,'SEMAP Nonroad Growth Factors'!U$1,FALSE),VLOOKUP($J87,'SEMAP Nonroad Growth Factors'!$A$3:$V$121,'SEMAP Nonroad Growth Factors'!U$1,FALSE))</f>
        <v>0.89202370086279448</v>
      </c>
      <c r="M87" s="94">
        <f t="shared" si="15"/>
        <v>0.8297327938078447</v>
      </c>
      <c r="N87" s="94">
        <f t="shared" si="15"/>
        <v>4.4891538757770568E-3</v>
      </c>
      <c r="O87" s="94">
        <f t="shared" si="15"/>
        <v>1.6347413666988751E-2</v>
      </c>
      <c r="P87" s="94">
        <f t="shared" si="15"/>
        <v>2.1251635091014275E-3</v>
      </c>
      <c r="Q87" s="94">
        <f t="shared" si="15"/>
        <v>6.9063864610860828E-4</v>
      </c>
      <c r="R87" s="94">
        <f t="shared" si="15"/>
        <v>1.0392311609308584E-2</v>
      </c>
      <c r="S87" s="94">
        <f>IF(ISNA(VLOOKUP($J87,'SEMAP Nonroad Growth Factors'!$A$3:$V$121,'SEMAP Nonroad Growth Factors'!V$1,FALSE)),VLOOKUP($K87,'SEMAP Nonroad Growth Factors'!$A$3:$V$121,'SEMAP Nonroad Growth Factors'!V$1,FALSE),VLOOKUP($J87,'SEMAP Nonroad Growth Factors'!$A$3:$V$121,'SEMAP Nonroad Growth Factors'!V$1,FALSE))</f>
        <v>0.91311745820169576</v>
      </c>
      <c r="T87" s="94">
        <f t="shared" si="16"/>
        <v>0.84935355297801318</v>
      </c>
      <c r="U87" s="94">
        <f t="shared" si="16"/>
        <v>4.5953092642729444E-3</v>
      </c>
      <c r="V87" s="94">
        <f t="shared" si="16"/>
        <v>1.6733982293670499E-2</v>
      </c>
      <c r="W87" s="94">
        <f t="shared" si="16"/>
        <v>2.1754174242419274E-3</v>
      </c>
      <c r="X87" s="94">
        <f t="shared" si="16"/>
        <v>7.0697023460316449E-4</v>
      </c>
      <c r="Y87" s="94">
        <f t="shared" si="16"/>
        <v>1.0638059451058722E-2</v>
      </c>
      <c r="Z87" s="113">
        <f>VLOOKUP(A87,cnty!$A$2:$C$23,3,FALSE)</f>
        <v>0</v>
      </c>
      <c r="AA87" s="95">
        <f t="shared" si="19"/>
        <v>0</v>
      </c>
      <c r="AB87" s="95">
        <f t="shared" si="20"/>
        <v>0</v>
      </c>
      <c r="AC87" s="95">
        <f t="shared" si="21"/>
        <v>0</v>
      </c>
      <c r="AD87" s="95">
        <f t="shared" si="22"/>
        <v>0</v>
      </c>
      <c r="AE87" s="95">
        <f t="shared" si="23"/>
        <v>0</v>
      </c>
      <c r="AF87" s="95">
        <f t="shared" si="24"/>
        <v>0</v>
      </c>
      <c r="AG87" s="95">
        <f t="shared" si="25"/>
        <v>0</v>
      </c>
      <c r="AH87" s="95">
        <f t="shared" si="26"/>
        <v>0</v>
      </c>
      <c r="AI87" s="95">
        <f t="shared" si="27"/>
        <v>0</v>
      </c>
    </row>
    <row r="88" spans="1:35" x14ac:dyDescent="0.25">
      <c r="A88" s="1" t="s">
        <v>79</v>
      </c>
      <c r="B88" s="1" t="s">
        <v>80</v>
      </c>
      <c r="C88" s="1" t="s">
        <v>39</v>
      </c>
      <c r="D88" s="8">
        <v>90.478807999999987</v>
      </c>
      <c r="E88" s="8">
        <v>0.48952249000000003</v>
      </c>
      <c r="F88" s="8">
        <v>1.78261556</v>
      </c>
      <c r="G88" s="8">
        <v>0.23174018900000001</v>
      </c>
      <c r="H88" s="8">
        <v>7.5311152000000006E-2</v>
      </c>
      <c r="I88" s="8">
        <v>1.1332367319999999</v>
      </c>
      <c r="J88" t="str">
        <f t="shared" si="17"/>
        <v>13151_2275050011</v>
      </c>
      <c r="K88" t="str">
        <f t="shared" si="18"/>
        <v>13_2275050011</v>
      </c>
      <c r="L88" s="58">
        <f>IF(ISNA(VLOOKUP($J88,'SEMAP Nonroad Growth Factors'!$A$3:$V$121,'SEMAP Nonroad Growth Factors'!U$1,FALSE)),VLOOKUP($K88,'SEMAP Nonroad Growth Factors'!$A$3:$V$121,'SEMAP Nonroad Growth Factors'!U$1,FALSE),VLOOKUP($J88,'SEMAP Nonroad Growth Factors'!$A$3:$V$121,'SEMAP Nonroad Growth Factors'!U$1,FALSE))</f>
        <v>0.89202370086279448</v>
      </c>
      <c r="M88" s="58">
        <f t="shared" si="15"/>
        <v>80.709241161814205</v>
      </c>
      <c r="N88" s="58">
        <f t="shared" si="15"/>
        <v>0.43666566318537031</v>
      </c>
      <c r="O88" s="58">
        <f t="shared" si="15"/>
        <v>1.5901353290468028</v>
      </c>
      <c r="P88" s="58">
        <f t="shared" si="15"/>
        <v>0.20671774103042348</v>
      </c>
      <c r="Q88" s="58">
        <f t="shared" si="15"/>
        <v>6.7179332523280455E-2</v>
      </c>
      <c r="R88" s="58">
        <f t="shared" si="15"/>
        <v>1.0108740236322986</v>
      </c>
      <c r="S88" s="58">
        <f>IF(ISNA(VLOOKUP($J88,'SEMAP Nonroad Growth Factors'!$A$3:$V$121,'SEMAP Nonroad Growth Factors'!V$1,FALSE)),VLOOKUP($K88,'SEMAP Nonroad Growth Factors'!$A$3:$V$121,'SEMAP Nonroad Growth Factors'!V$1,FALSE),VLOOKUP($J88,'SEMAP Nonroad Growth Factors'!$A$3:$V$121,'SEMAP Nonroad Growth Factors'!V$1,FALSE))</f>
        <v>0.91311745820169576</v>
      </c>
      <c r="T88" s="58">
        <f t="shared" si="16"/>
        <v>82.617779182079246</v>
      </c>
      <c r="U88" s="58">
        <f t="shared" si="16"/>
        <v>0.44699153180136508</v>
      </c>
      <c r="V88" s="58">
        <f t="shared" si="16"/>
        <v>1.6277373890979925</v>
      </c>
      <c r="W88" s="58">
        <f t="shared" si="16"/>
        <v>0.21160601234286058</v>
      </c>
      <c r="X88" s="58">
        <f t="shared" si="16"/>
        <v>6.8767927688481556E-2</v>
      </c>
      <c r="Y88" s="58">
        <f t="shared" si="16"/>
        <v>1.0347782442646363</v>
      </c>
      <c r="Z88" s="112">
        <f>VLOOKUP(A88,cnty!$A$2:$C$23,3,FALSE)</f>
        <v>1</v>
      </c>
      <c r="AA88" s="95">
        <f t="shared" si="19"/>
        <v>7.5311152000000006E-2</v>
      </c>
      <c r="AB88" s="95">
        <f t="shared" si="20"/>
        <v>0.48952249000000003</v>
      </c>
      <c r="AC88" s="95">
        <f t="shared" si="21"/>
        <v>0.23174018900000001</v>
      </c>
      <c r="AD88" s="95">
        <f t="shared" si="22"/>
        <v>6.7179332523280455E-2</v>
      </c>
      <c r="AE88" s="95">
        <f t="shared" si="23"/>
        <v>0.43666566318537031</v>
      </c>
      <c r="AF88" s="95">
        <f t="shared" si="24"/>
        <v>0.20671774103042348</v>
      </c>
      <c r="AG88" s="95">
        <f t="shared" si="25"/>
        <v>6.8767927688481556E-2</v>
      </c>
      <c r="AH88" s="95">
        <f t="shared" si="26"/>
        <v>0.44699153180136508</v>
      </c>
      <c r="AI88" s="95">
        <f t="shared" si="27"/>
        <v>0.21160601234286058</v>
      </c>
    </row>
    <row r="89" spans="1:35" x14ac:dyDescent="0.25">
      <c r="A89" s="1" t="s">
        <v>79</v>
      </c>
      <c r="B89" s="1" t="s">
        <v>80</v>
      </c>
      <c r="C89" s="1" t="s">
        <v>40</v>
      </c>
      <c r="D89" s="8">
        <v>30.060328999999999</v>
      </c>
      <c r="E89" s="8">
        <v>1.0161705999999999</v>
      </c>
      <c r="F89" s="8">
        <v>0.7429538</v>
      </c>
      <c r="G89" s="8">
        <v>9.6583920000000004E-2</v>
      </c>
      <c r="H89" s="8">
        <v>0.23094371</v>
      </c>
      <c r="I89" s="8">
        <v>1.7142528000000001</v>
      </c>
      <c r="J89" t="str">
        <f t="shared" si="17"/>
        <v>13151_2275050012</v>
      </c>
      <c r="K89" t="str">
        <f t="shared" si="18"/>
        <v>13_2275050012</v>
      </c>
      <c r="L89" s="58">
        <f>IF(ISNA(VLOOKUP($J89,'SEMAP Nonroad Growth Factors'!$A$3:$V$121,'SEMAP Nonroad Growth Factors'!U$1,FALSE)),VLOOKUP($K89,'SEMAP Nonroad Growth Factors'!$A$3:$V$121,'SEMAP Nonroad Growth Factors'!U$1,FALSE),VLOOKUP($J89,'SEMAP Nonroad Growth Factors'!$A$3:$V$121,'SEMAP Nonroad Growth Factors'!U$1,FALSE))</f>
        <v>0.89202370086279448</v>
      </c>
      <c r="M89" s="58">
        <f t="shared" si="15"/>
        <v>26.814525923733186</v>
      </c>
      <c r="N89" s="58">
        <f t="shared" si="15"/>
        <v>0.90644825931996631</v>
      </c>
      <c r="O89" s="58">
        <f t="shared" si="15"/>
        <v>0.66273239824607644</v>
      </c>
      <c r="P89" s="58">
        <f t="shared" si="15"/>
        <v>8.6155145762236082E-2</v>
      </c>
      <c r="Q89" s="58">
        <f t="shared" si="15"/>
        <v>0.20600726288518395</v>
      </c>
      <c r="R89" s="58">
        <f t="shared" si="15"/>
        <v>1.5291541268704079</v>
      </c>
      <c r="S89" s="58">
        <f>IF(ISNA(VLOOKUP($J89,'SEMAP Nonroad Growth Factors'!$A$3:$V$121,'SEMAP Nonroad Growth Factors'!V$1,FALSE)),VLOOKUP($K89,'SEMAP Nonroad Growth Factors'!$A$3:$V$121,'SEMAP Nonroad Growth Factors'!V$1,FALSE),VLOOKUP($J89,'SEMAP Nonroad Growth Factors'!$A$3:$V$121,'SEMAP Nonroad Growth Factors'!V$1,FALSE))</f>
        <v>0.91311745820169576</v>
      </c>
      <c r="T89" s="58">
        <f t="shared" si="16"/>
        <v>27.448611209186723</v>
      </c>
      <c r="U89" s="58">
        <f t="shared" si="16"/>
        <v>0.92788311537129209</v>
      </c>
      <c r="V89" s="58">
        <f t="shared" si="16"/>
        <v>0.67840408541729103</v>
      </c>
      <c r="W89" s="58">
        <f t="shared" si="16"/>
        <v>8.8192463533555934E-2</v>
      </c>
      <c r="X89" s="58">
        <f t="shared" si="16"/>
        <v>0.21087873346286953</v>
      </c>
      <c r="Y89" s="58">
        <f t="shared" si="16"/>
        <v>1.5653141594511399</v>
      </c>
      <c r="Z89" s="112">
        <f>VLOOKUP(A89,cnty!$A$2:$C$23,3,FALSE)</f>
        <v>1</v>
      </c>
      <c r="AA89" s="95">
        <f t="shared" si="19"/>
        <v>0.23094371</v>
      </c>
      <c r="AB89" s="95">
        <f t="shared" si="20"/>
        <v>1.0161705999999999</v>
      </c>
      <c r="AC89" s="95">
        <f t="shared" si="21"/>
        <v>9.6583920000000004E-2</v>
      </c>
      <c r="AD89" s="95">
        <f t="shared" si="22"/>
        <v>0.20600726288518395</v>
      </c>
      <c r="AE89" s="95">
        <f t="shared" si="23"/>
        <v>0.90644825931996631</v>
      </c>
      <c r="AF89" s="95">
        <f t="shared" si="24"/>
        <v>8.6155145762236082E-2</v>
      </c>
      <c r="AG89" s="95">
        <f t="shared" si="25"/>
        <v>0.21087873346286953</v>
      </c>
      <c r="AH89" s="95">
        <f t="shared" si="26"/>
        <v>0.92788311537129209</v>
      </c>
      <c r="AI89" s="95">
        <f t="shared" si="27"/>
        <v>8.8192463533555934E-2</v>
      </c>
    </row>
    <row r="90" spans="1:35" x14ac:dyDescent="0.25">
      <c r="A90" s="1" t="s">
        <v>79</v>
      </c>
      <c r="B90" s="1" t="s">
        <v>80</v>
      </c>
      <c r="C90" s="1" t="s">
        <v>41</v>
      </c>
      <c r="D90" s="8">
        <v>2.6180599999999998</v>
      </c>
      <c r="E90" s="8">
        <v>1.47051E-2</v>
      </c>
      <c r="F90" s="8">
        <v>5.6121200000000003E-2</v>
      </c>
      <c r="G90" s="8">
        <v>7.2957500000000002E-3</v>
      </c>
      <c r="H90" s="8">
        <v>1.39605E-3</v>
      </c>
      <c r="I90" s="8">
        <v>1.5791980000000001E-2</v>
      </c>
      <c r="J90" t="str">
        <f t="shared" si="17"/>
        <v>13151_2275060011</v>
      </c>
      <c r="K90" t="str">
        <f t="shared" si="18"/>
        <v>13_2275060011</v>
      </c>
      <c r="L90" s="58">
        <f>IF(ISNA(VLOOKUP($J90,'SEMAP Nonroad Growth Factors'!$A$3:$V$121,'SEMAP Nonroad Growth Factors'!U$1,FALSE)),VLOOKUP($K90,'SEMAP Nonroad Growth Factors'!$A$3:$V$121,'SEMAP Nonroad Growth Factors'!U$1,FALSE),VLOOKUP($J90,'SEMAP Nonroad Growth Factors'!$A$3:$V$121,'SEMAP Nonroad Growth Factors'!U$1,FALSE))</f>
        <v>1.069136758715016</v>
      </c>
      <c r="M90" s="58">
        <f t="shared" si="15"/>
        <v>2.7990641825214349</v>
      </c>
      <c r="N90" s="58">
        <f t="shared" si="15"/>
        <v>1.5721762950580181E-2</v>
      </c>
      <c r="O90" s="58">
        <f t="shared" si="15"/>
        <v>6.0001237863197159E-2</v>
      </c>
      <c r="P90" s="58">
        <f t="shared" si="15"/>
        <v>7.8001545073950783E-3</v>
      </c>
      <c r="Q90" s="58">
        <f t="shared" si="15"/>
        <v>1.4925683720040982E-3</v>
      </c>
      <c r="R90" s="58">
        <f t="shared" si="15"/>
        <v>1.6883786310892358E-2</v>
      </c>
      <c r="S90" s="58">
        <f>IF(ISNA(VLOOKUP($J90,'SEMAP Nonroad Growth Factors'!$A$3:$V$121,'SEMAP Nonroad Growth Factors'!V$1,FALSE)),VLOOKUP($K90,'SEMAP Nonroad Growth Factors'!$A$3:$V$121,'SEMAP Nonroad Growth Factors'!V$1,FALSE),VLOOKUP($J90,'SEMAP Nonroad Growth Factors'!$A$3:$V$121,'SEMAP Nonroad Growth Factors'!V$1,FALSE))</f>
        <v>1.2142350393764754</v>
      </c>
      <c r="T90" s="58">
        <f t="shared" si="16"/>
        <v>3.178940187189975</v>
      </c>
      <c r="U90" s="58">
        <f t="shared" si="16"/>
        <v>1.7855447677535007E-2</v>
      </c>
      <c r="V90" s="58">
        <f t="shared" si="16"/>
        <v>6.8144327491855047E-2</v>
      </c>
      <c r="W90" s="58">
        <f t="shared" si="16"/>
        <v>8.8587552885309208E-3</v>
      </c>
      <c r="X90" s="58">
        <f t="shared" si="16"/>
        <v>1.6951328267215285E-3</v>
      </c>
      <c r="Y90" s="58">
        <f t="shared" si="16"/>
        <v>1.9175175457132512E-2</v>
      </c>
      <c r="Z90" s="112">
        <f>VLOOKUP(A90,cnty!$A$2:$C$23,3,FALSE)</f>
        <v>1</v>
      </c>
      <c r="AA90" s="95">
        <f t="shared" si="19"/>
        <v>1.39605E-3</v>
      </c>
      <c r="AB90" s="95">
        <f t="shared" si="20"/>
        <v>1.47051E-2</v>
      </c>
      <c r="AC90" s="95">
        <f t="shared" si="21"/>
        <v>7.2957500000000002E-3</v>
      </c>
      <c r="AD90" s="95">
        <f t="shared" si="22"/>
        <v>1.4925683720040982E-3</v>
      </c>
      <c r="AE90" s="95">
        <f t="shared" si="23"/>
        <v>1.5721762950580181E-2</v>
      </c>
      <c r="AF90" s="95">
        <f t="shared" si="24"/>
        <v>7.8001545073950783E-3</v>
      </c>
      <c r="AG90" s="95">
        <f t="shared" si="25"/>
        <v>1.6951328267215285E-3</v>
      </c>
      <c r="AH90" s="95">
        <f t="shared" si="26"/>
        <v>1.7855447677535007E-2</v>
      </c>
      <c r="AI90" s="95">
        <f t="shared" si="27"/>
        <v>8.8587552885309208E-3</v>
      </c>
    </row>
    <row r="91" spans="1:35" x14ac:dyDescent="0.25">
      <c r="A91" s="1" t="s">
        <v>79</v>
      </c>
      <c r="B91" s="1" t="s">
        <v>80</v>
      </c>
      <c r="C91" s="1" t="s">
        <v>42</v>
      </c>
      <c r="D91" s="8">
        <v>1.24962</v>
      </c>
      <c r="E91" s="8">
        <v>0.26831300000000002</v>
      </c>
      <c r="F91" s="8">
        <v>0.208782</v>
      </c>
      <c r="G91" s="8">
        <v>2.7141700000000001E-2</v>
      </c>
      <c r="H91" s="8">
        <v>5.6228399999999998E-2</v>
      </c>
      <c r="I91" s="8">
        <v>0.34814800000000001</v>
      </c>
      <c r="J91" t="str">
        <f t="shared" si="17"/>
        <v>13151_2275060012</v>
      </c>
      <c r="K91" t="str">
        <f t="shared" si="18"/>
        <v>13_2275060012</v>
      </c>
      <c r="L91" s="58">
        <f>IF(ISNA(VLOOKUP($J91,'SEMAP Nonroad Growth Factors'!$A$3:$V$121,'SEMAP Nonroad Growth Factors'!U$1,FALSE)),VLOOKUP($K91,'SEMAP Nonroad Growth Factors'!$A$3:$V$121,'SEMAP Nonroad Growth Factors'!U$1,FALSE),VLOOKUP($J91,'SEMAP Nonroad Growth Factors'!$A$3:$V$121,'SEMAP Nonroad Growth Factors'!U$1,FALSE))</f>
        <v>1.069136758715016</v>
      </c>
      <c r="M91" s="58">
        <f t="shared" si="15"/>
        <v>1.3360146764254583</v>
      </c>
      <c r="N91" s="58">
        <f t="shared" si="15"/>
        <v>0.28686329114110209</v>
      </c>
      <c r="O91" s="58">
        <f t="shared" si="15"/>
        <v>0.22321651075803847</v>
      </c>
      <c r="P91" s="58">
        <f t="shared" si="15"/>
        <v>2.901818916401535E-2</v>
      </c>
      <c r="Q91" s="58">
        <f t="shared" si="15"/>
        <v>6.0115849323731402E-2</v>
      </c>
      <c r="R91" s="58">
        <f t="shared" si="15"/>
        <v>0.37221782427311539</v>
      </c>
      <c r="S91" s="58">
        <f>IF(ISNA(VLOOKUP($J91,'SEMAP Nonroad Growth Factors'!$A$3:$V$121,'SEMAP Nonroad Growth Factors'!V$1,FALSE)),VLOOKUP($K91,'SEMAP Nonroad Growth Factors'!$A$3:$V$121,'SEMAP Nonroad Growth Factors'!V$1,FALSE),VLOOKUP($J91,'SEMAP Nonroad Growth Factors'!$A$3:$V$121,'SEMAP Nonroad Growth Factors'!V$1,FALSE))</f>
        <v>1.2142350393764754</v>
      </c>
      <c r="T91" s="58">
        <f t="shared" si="16"/>
        <v>1.517332389905631</v>
      </c>
      <c r="U91" s="58">
        <f t="shared" si="16"/>
        <v>0.32579504612022026</v>
      </c>
      <c r="V91" s="58">
        <f t="shared" si="16"/>
        <v>0.2535104199910993</v>
      </c>
      <c r="W91" s="58">
        <f t="shared" si="16"/>
        <v>3.2956403168244483E-2</v>
      </c>
      <c r="X91" s="58">
        <f t="shared" si="16"/>
        <v>6.827449348807621E-2</v>
      </c>
      <c r="Y91" s="58">
        <f t="shared" si="16"/>
        <v>0.42273350048884117</v>
      </c>
      <c r="Z91" s="112">
        <f>VLOOKUP(A91,cnty!$A$2:$C$23,3,FALSE)</f>
        <v>1</v>
      </c>
      <c r="AA91" s="95">
        <f t="shared" si="19"/>
        <v>5.6228399999999998E-2</v>
      </c>
      <c r="AB91" s="95">
        <f t="shared" si="20"/>
        <v>0.26831300000000002</v>
      </c>
      <c r="AC91" s="95">
        <f t="shared" si="21"/>
        <v>2.7141700000000001E-2</v>
      </c>
      <c r="AD91" s="95">
        <f t="shared" si="22"/>
        <v>6.0115849323731402E-2</v>
      </c>
      <c r="AE91" s="95">
        <f t="shared" si="23"/>
        <v>0.28686329114110209</v>
      </c>
      <c r="AF91" s="95">
        <f t="shared" si="24"/>
        <v>2.901818916401535E-2</v>
      </c>
      <c r="AG91" s="95">
        <f t="shared" si="25"/>
        <v>6.827449348807621E-2</v>
      </c>
      <c r="AH91" s="95">
        <f t="shared" si="26"/>
        <v>0.32579504612022026</v>
      </c>
      <c r="AI91" s="95">
        <f t="shared" si="27"/>
        <v>3.2956403168244483E-2</v>
      </c>
    </row>
    <row r="92" spans="1:35" x14ac:dyDescent="0.25">
      <c r="A92" s="1" t="s">
        <v>81</v>
      </c>
      <c r="B92" s="1" t="s">
        <v>82</v>
      </c>
      <c r="C92" s="1" t="s">
        <v>39</v>
      </c>
      <c r="D92" s="8">
        <v>58.442450999999998</v>
      </c>
      <c r="E92" s="8">
        <v>0.31619380000000002</v>
      </c>
      <c r="F92" s="8">
        <v>1.15142981</v>
      </c>
      <c r="G92" s="8">
        <v>0.149685977</v>
      </c>
      <c r="H92" s="8">
        <v>4.8645279E-2</v>
      </c>
      <c r="I92" s="8">
        <v>0.73198528000000007</v>
      </c>
      <c r="J92" t="str">
        <f t="shared" si="17"/>
        <v>13217_2275050011</v>
      </c>
      <c r="K92" t="str">
        <f t="shared" si="18"/>
        <v>13_2275050011</v>
      </c>
      <c r="L92" s="58">
        <f>IF(ISNA(VLOOKUP($J92,'SEMAP Nonroad Growth Factors'!$A$3:$V$121,'SEMAP Nonroad Growth Factors'!U$1,FALSE)),VLOOKUP($K92,'SEMAP Nonroad Growth Factors'!$A$3:$V$121,'SEMAP Nonroad Growth Factors'!U$1,FALSE),VLOOKUP($J92,'SEMAP Nonroad Growth Factors'!$A$3:$V$121,'SEMAP Nonroad Growth Factors'!U$1,FALSE))</f>
        <v>0.89202370086279448</v>
      </c>
      <c r="M92" s="58">
        <f t="shared" si="15"/>
        <v>52.132051428512526</v>
      </c>
      <c r="N92" s="58">
        <f t="shared" si="15"/>
        <v>0.28205236366587028</v>
      </c>
      <c r="O92" s="58">
        <f t="shared" si="15"/>
        <v>1.0271026803999443</v>
      </c>
      <c r="P92" s="58">
        <f t="shared" si="15"/>
        <v>0.13352343917080314</v>
      </c>
      <c r="Q92" s="58">
        <f t="shared" si="15"/>
        <v>4.3392741803083175E-2</v>
      </c>
      <c r="R92" s="58">
        <f t="shared" si="15"/>
        <v>0.65294821844268891</v>
      </c>
      <c r="S92" s="58">
        <f>IF(ISNA(VLOOKUP($J92,'SEMAP Nonroad Growth Factors'!$A$3:$V$121,'SEMAP Nonroad Growth Factors'!V$1,FALSE)),VLOOKUP($K92,'SEMAP Nonroad Growth Factors'!$A$3:$V$121,'SEMAP Nonroad Growth Factors'!V$1,FALSE),VLOOKUP($J92,'SEMAP Nonroad Growth Factors'!$A$3:$V$121,'SEMAP Nonroad Growth Factors'!V$1,FALSE))</f>
        <v>0.91311745820169576</v>
      </c>
      <c r="T92" s="58">
        <f t="shared" si="16"/>
        <v>53.364822308197148</v>
      </c>
      <c r="U92" s="58">
        <f t="shared" si="16"/>
        <v>0.28872207895513535</v>
      </c>
      <c r="V92" s="58">
        <f t="shared" si="16"/>
        <v>1.0513906614048616</v>
      </c>
      <c r="W92" s="58">
        <f t="shared" si="16"/>
        <v>0.13668087884667748</v>
      </c>
      <c r="X92" s="58">
        <f t="shared" si="16"/>
        <v>4.4418853513992329E-2</v>
      </c>
      <c r="Y92" s="58">
        <f t="shared" si="16"/>
        <v>0.66838853831465661</v>
      </c>
      <c r="Z92" s="112">
        <f>VLOOKUP(A92,cnty!$A$2:$C$23,3,FALSE)</f>
        <v>1</v>
      </c>
      <c r="AA92" s="95">
        <f t="shared" si="19"/>
        <v>4.8645279E-2</v>
      </c>
      <c r="AB92" s="95">
        <f t="shared" si="20"/>
        <v>0.31619380000000002</v>
      </c>
      <c r="AC92" s="95">
        <f t="shared" si="21"/>
        <v>0.149685977</v>
      </c>
      <c r="AD92" s="95">
        <f t="shared" si="22"/>
        <v>4.3392741803083175E-2</v>
      </c>
      <c r="AE92" s="95">
        <f t="shared" si="23"/>
        <v>0.28205236366587028</v>
      </c>
      <c r="AF92" s="95">
        <f t="shared" si="24"/>
        <v>0.13352343917080314</v>
      </c>
      <c r="AG92" s="95">
        <f t="shared" si="25"/>
        <v>4.4418853513992329E-2</v>
      </c>
      <c r="AH92" s="95">
        <f t="shared" si="26"/>
        <v>0.28872207895513535</v>
      </c>
      <c r="AI92" s="95">
        <f t="shared" si="27"/>
        <v>0.13668087884667748</v>
      </c>
    </row>
    <row r="93" spans="1:35" x14ac:dyDescent="0.25">
      <c r="A93" s="1" t="s">
        <v>81</v>
      </c>
      <c r="B93" s="1" t="s">
        <v>82</v>
      </c>
      <c r="C93" s="1" t="s">
        <v>40</v>
      </c>
      <c r="D93" s="8">
        <v>19.525539000000002</v>
      </c>
      <c r="E93" s="8">
        <v>0.66005159999999996</v>
      </c>
      <c r="F93" s="8">
        <v>0.48258419999999996</v>
      </c>
      <c r="G93" s="8">
        <v>6.2735920000000001E-2</v>
      </c>
      <c r="H93" s="8">
        <v>0.15000860999999999</v>
      </c>
      <c r="I93" s="8">
        <v>1.1134937999999999</v>
      </c>
      <c r="J93" t="str">
        <f t="shared" si="17"/>
        <v>13217_2275050012</v>
      </c>
      <c r="K93" t="str">
        <f t="shared" si="18"/>
        <v>13_2275050012</v>
      </c>
      <c r="L93" s="58">
        <f>IF(ISNA(VLOOKUP($J93,'SEMAP Nonroad Growth Factors'!$A$3:$V$121,'SEMAP Nonroad Growth Factors'!U$1,FALSE)),VLOOKUP($K93,'SEMAP Nonroad Growth Factors'!$A$3:$V$121,'SEMAP Nonroad Growth Factors'!U$1,FALSE),VLOOKUP($J93,'SEMAP Nonroad Growth Factors'!$A$3:$V$121,'SEMAP Nonroad Growth Factors'!U$1,FALSE))</f>
        <v>0.89202370086279448</v>
      </c>
      <c r="M93" s="58">
        <f t="shared" si="15"/>
        <v>17.417243560120831</v>
      </c>
      <c r="N93" s="58">
        <f t="shared" si="15"/>
        <v>0.58878167099240886</v>
      </c>
      <c r="O93" s="58">
        <f t="shared" si="15"/>
        <v>0.43047654406191094</v>
      </c>
      <c r="P93" s="58">
        <f t="shared" si="15"/>
        <v>5.5961927535432207E-2</v>
      </c>
      <c r="Q93" s="58">
        <f t="shared" si="15"/>
        <v>0.13381123545348358</v>
      </c>
      <c r="R93" s="58">
        <f t="shared" si="15"/>
        <v>0.9932628603637762</v>
      </c>
      <c r="S93" s="58">
        <f>IF(ISNA(VLOOKUP($J93,'SEMAP Nonroad Growth Factors'!$A$3:$V$121,'SEMAP Nonroad Growth Factors'!V$1,FALSE)),VLOOKUP($K93,'SEMAP Nonroad Growth Factors'!$A$3:$V$121,'SEMAP Nonroad Growth Factors'!V$1,FALSE),VLOOKUP($J93,'SEMAP Nonroad Growth Factors'!$A$3:$V$121,'SEMAP Nonroad Growth Factors'!V$1,FALSE))</f>
        <v>0.91311745820169576</v>
      </c>
      <c r="T93" s="58">
        <f t="shared" si="16"/>
        <v>17.829110541698082</v>
      </c>
      <c r="U93" s="58">
        <f t="shared" si="16"/>
        <v>0.60270463927396234</v>
      </c>
      <c r="V93" s="58">
        <f t="shared" si="16"/>
        <v>0.44065605807229874</v>
      </c>
      <c r="W93" s="58">
        <f t="shared" si="16"/>
        <v>5.7285263808344929E-2</v>
      </c>
      <c r="X93" s="58">
        <f t="shared" si="16"/>
        <v>0.13697548067156948</v>
      </c>
      <c r="Y93" s="58">
        <f t="shared" si="16"/>
        <v>1.0167506283793473</v>
      </c>
      <c r="Z93" s="112">
        <f>VLOOKUP(A93,cnty!$A$2:$C$23,3,FALSE)</f>
        <v>1</v>
      </c>
      <c r="AA93" s="95">
        <f t="shared" si="19"/>
        <v>0.15000860999999999</v>
      </c>
      <c r="AB93" s="95">
        <f t="shared" si="20"/>
        <v>0.66005159999999996</v>
      </c>
      <c r="AC93" s="95">
        <f t="shared" si="21"/>
        <v>6.2735920000000001E-2</v>
      </c>
      <c r="AD93" s="95">
        <f t="shared" si="22"/>
        <v>0.13381123545348358</v>
      </c>
      <c r="AE93" s="95">
        <f t="shared" si="23"/>
        <v>0.58878167099240886</v>
      </c>
      <c r="AF93" s="95">
        <f t="shared" si="24"/>
        <v>5.5961927535432207E-2</v>
      </c>
      <c r="AG93" s="95">
        <f t="shared" si="25"/>
        <v>0.13697548067156948</v>
      </c>
      <c r="AH93" s="95">
        <f t="shared" si="26"/>
        <v>0.60270463927396234</v>
      </c>
      <c r="AI93" s="95">
        <f t="shared" si="27"/>
        <v>5.7285263808344929E-2</v>
      </c>
    </row>
    <row r="94" spans="1:35" x14ac:dyDescent="0.25">
      <c r="A94" s="1" t="s">
        <v>83</v>
      </c>
      <c r="B94" s="1" t="s">
        <v>84</v>
      </c>
      <c r="C94" s="1" t="s">
        <v>39</v>
      </c>
      <c r="D94" s="8">
        <v>1.410839</v>
      </c>
      <c r="E94" s="8">
        <v>7.6331400000000009E-3</v>
      </c>
      <c r="F94" s="8">
        <v>2.7796410000000001E-2</v>
      </c>
      <c r="G94" s="8">
        <v>3.6135340000000003E-3</v>
      </c>
      <c r="H94" s="8">
        <v>1.1743300000000001E-3</v>
      </c>
      <c r="I94" s="8">
        <v>1.7670612000000002E-2</v>
      </c>
      <c r="J94" t="str">
        <f t="shared" si="17"/>
        <v>13223_2275050011</v>
      </c>
      <c r="K94" t="str">
        <f t="shared" si="18"/>
        <v>13_2275050011</v>
      </c>
      <c r="L94" s="58">
        <f>IF(ISNA(VLOOKUP($J94,'SEMAP Nonroad Growth Factors'!$A$3:$V$121,'SEMAP Nonroad Growth Factors'!U$1,FALSE)),VLOOKUP($K94,'SEMAP Nonroad Growth Factors'!$A$3:$V$121,'SEMAP Nonroad Growth Factors'!U$1,FALSE),VLOOKUP($J94,'SEMAP Nonroad Growth Factors'!$A$3:$V$121,'SEMAP Nonroad Growth Factors'!U$1,FALSE))</f>
        <v>0.89202370086279448</v>
      </c>
      <c r="M94" s="58">
        <f t="shared" si="15"/>
        <v>1.2585018261015641</v>
      </c>
      <c r="N94" s="58">
        <f t="shared" si="15"/>
        <v>6.8089417920038321E-3</v>
      </c>
      <c r="O94" s="58">
        <f t="shared" si="15"/>
        <v>2.4795056518899589E-2</v>
      </c>
      <c r="P94" s="58">
        <f t="shared" si="15"/>
        <v>3.2233579718735374E-3</v>
      </c>
      <c r="Q94" s="58">
        <f t="shared" si="15"/>
        <v>1.0475301926342055E-3</v>
      </c>
      <c r="R94" s="58">
        <f t="shared" si="15"/>
        <v>1.5762604712750507E-2</v>
      </c>
      <c r="S94" s="58">
        <f>IF(ISNA(VLOOKUP($J94,'SEMAP Nonroad Growth Factors'!$A$3:$V$121,'SEMAP Nonroad Growth Factors'!V$1,FALSE)),VLOOKUP($K94,'SEMAP Nonroad Growth Factors'!$A$3:$V$121,'SEMAP Nonroad Growth Factors'!V$1,FALSE),VLOOKUP($J94,'SEMAP Nonroad Growth Factors'!$A$3:$V$121,'SEMAP Nonroad Growth Factors'!V$1,FALSE))</f>
        <v>0.91311745820169576</v>
      </c>
      <c r="T94" s="58">
        <f t="shared" si="16"/>
        <v>1.2882617216118222</v>
      </c>
      <c r="U94" s="58">
        <f t="shared" si="16"/>
        <v>6.9699533948976928E-3</v>
      </c>
      <c r="V94" s="58">
        <f t="shared" si="16"/>
        <v>2.5381387246332199E-2</v>
      </c>
      <c r="W94" s="58">
        <f t="shared" si="16"/>
        <v>3.2995809812054067E-3</v>
      </c>
      <c r="X94" s="58">
        <f t="shared" si="16"/>
        <v>1.0723012246899974E-3</v>
      </c>
      <c r="Y94" s="58">
        <f t="shared" si="16"/>
        <v>1.6135344314308384E-2</v>
      </c>
      <c r="Z94" s="112">
        <f>VLOOKUP(A94,cnty!$A$2:$C$23,3,FALSE)</f>
        <v>1</v>
      </c>
      <c r="AA94" s="95">
        <f t="shared" si="19"/>
        <v>1.1743300000000001E-3</v>
      </c>
      <c r="AB94" s="95">
        <f t="shared" si="20"/>
        <v>7.6331400000000009E-3</v>
      </c>
      <c r="AC94" s="95">
        <f t="shared" si="21"/>
        <v>3.6135340000000003E-3</v>
      </c>
      <c r="AD94" s="95">
        <f t="shared" si="22"/>
        <v>1.0475301926342055E-3</v>
      </c>
      <c r="AE94" s="95">
        <f t="shared" si="23"/>
        <v>6.8089417920038321E-3</v>
      </c>
      <c r="AF94" s="95">
        <f t="shared" si="24"/>
        <v>3.2233579718735374E-3</v>
      </c>
      <c r="AG94" s="95">
        <f t="shared" si="25"/>
        <v>1.0723012246899974E-3</v>
      </c>
      <c r="AH94" s="95">
        <f t="shared" si="26"/>
        <v>6.9699533948976928E-3</v>
      </c>
      <c r="AI94" s="95">
        <f t="shared" si="27"/>
        <v>3.2995809812054067E-3</v>
      </c>
    </row>
    <row r="95" spans="1:35" x14ac:dyDescent="0.25">
      <c r="A95" s="1" t="s">
        <v>83</v>
      </c>
      <c r="B95" s="1" t="s">
        <v>84</v>
      </c>
      <c r="C95" s="1" t="s">
        <v>40</v>
      </c>
      <c r="D95" s="8">
        <v>1.2579289999999999</v>
      </c>
      <c r="E95" s="8">
        <v>4.2523699999999998E-2</v>
      </c>
      <c r="F95" s="8">
        <v>3.1090279999999998E-2</v>
      </c>
      <c r="G95" s="8">
        <v>4.0417400000000003E-3</v>
      </c>
      <c r="H95" s="8">
        <v>9.6642699999999991E-3</v>
      </c>
      <c r="I95" s="8">
        <v>7.1736299999999989E-2</v>
      </c>
      <c r="J95" t="str">
        <f t="shared" si="17"/>
        <v>13223_2275050012</v>
      </c>
      <c r="K95" t="str">
        <f t="shared" si="18"/>
        <v>13_2275050012</v>
      </c>
      <c r="L95" s="58">
        <f>IF(ISNA(VLOOKUP($J95,'SEMAP Nonroad Growth Factors'!$A$3:$V$121,'SEMAP Nonroad Growth Factors'!U$1,FALSE)),VLOOKUP($K95,'SEMAP Nonroad Growth Factors'!$A$3:$V$121,'SEMAP Nonroad Growth Factors'!U$1,FALSE),VLOOKUP($J95,'SEMAP Nonroad Growth Factors'!$A$3:$V$121,'SEMAP Nonroad Growth Factors'!U$1,FALSE))</f>
        <v>0.89202370086279448</v>
      </c>
      <c r="M95" s="58">
        <f t="shared" si="15"/>
        <v>1.122102482002634</v>
      </c>
      <c r="N95" s="58">
        <f t="shared" si="15"/>
        <v>3.7932148248379212E-2</v>
      </c>
      <c r="O95" s="58">
        <f t="shared" si="15"/>
        <v>2.7733266626460518E-2</v>
      </c>
      <c r="P95" s="58">
        <f t="shared" si="15"/>
        <v>3.6053278727251913E-3</v>
      </c>
      <c r="Q95" s="58">
        <f t="shared" si="15"/>
        <v>8.6207578915372778E-3</v>
      </c>
      <c r="R95" s="58">
        <f t="shared" si="15"/>
        <v>6.3990479812203668E-2</v>
      </c>
      <c r="S95" s="58">
        <f>IF(ISNA(VLOOKUP($J95,'SEMAP Nonroad Growth Factors'!$A$3:$V$121,'SEMAP Nonroad Growth Factors'!V$1,FALSE)),VLOOKUP($K95,'SEMAP Nonroad Growth Factors'!$A$3:$V$121,'SEMAP Nonroad Growth Factors'!V$1,FALSE),VLOOKUP($J95,'SEMAP Nonroad Growth Factors'!$A$3:$V$121,'SEMAP Nonroad Growth Factors'!V$1,FALSE))</f>
        <v>0.91311745820169576</v>
      </c>
      <c r="T95" s="58">
        <f t="shared" si="16"/>
        <v>1.1486369310782008</v>
      </c>
      <c r="U95" s="58">
        <f t="shared" si="16"/>
        <v>3.8829132857331451E-2</v>
      </c>
      <c r="V95" s="58">
        <f t="shared" si="16"/>
        <v>2.8389077448379017E-2</v>
      </c>
      <c r="W95" s="58">
        <f t="shared" si="16"/>
        <v>3.6905833555121222E-3</v>
      </c>
      <c r="X95" s="58">
        <f t="shared" si="16"/>
        <v>8.8246136577749008E-3</v>
      </c>
      <c r="Y95" s="58">
        <f t="shared" si="16"/>
        <v>6.5503667916794295E-2</v>
      </c>
      <c r="Z95" s="112">
        <f>VLOOKUP(A95,cnty!$A$2:$C$23,3,FALSE)</f>
        <v>1</v>
      </c>
      <c r="AA95" s="95">
        <f t="shared" si="19"/>
        <v>9.6642699999999991E-3</v>
      </c>
      <c r="AB95" s="95">
        <f t="shared" si="20"/>
        <v>4.2523699999999998E-2</v>
      </c>
      <c r="AC95" s="95">
        <f t="shared" si="21"/>
        <v>4.0417400000000003E-3</v>
      </c>
      <c r="AD95" s="95">
        <f t="shared" si="22"/>
        <v>8.6207578915372778E-3</v>
      </c>
      <c r="AE95" s="95">
        <f t="shared" si="23"/>
        <v>3.7932148248379212E-2</v>
      </c>
      <c r="AF95" s="95">
        <f t="shared" si="24"/>
        <v>3.6053278727251913E-3</v>
      </c>
      <c r="AG95" s="95">
        <f t="shared" si="25"/>
        <v>8.8246136577749008E-3</v>
      </c>
      <c r="AH95" s="95">
        <f t="shared" si="26"/>
        <v>3.8829132857331451E-2</v>
      </c>
      <c r="AI95" s="95">
        <f t="shared" si="27"/>
        <v>3.6905833555121222E-3</v>
      </c>
    </row>
    <row r="96" spans="1:35" s="93" customFormat="1" x14ac:dyDescent="0.25">
      <c r="A96" s="91" t="s">
        <v>85</v>
      </c>
      <c r="B96" s="91" t="s">
        <v>86</v>
      </c>
      <c r="C96" s="91" t="s">
        <v>39</v>
      </c>
      <c r="D96" s="92">
        <v>0.46828499999999995</v>
      </c>
      <c r="E96" s="92">
        <v>2.5335899999999996E-3</v>
      </c>
      <c r="F96" s="92">
        <v>9.2261600000000006E-3</v>
      </c>
      <c r="G96" s="92">
        <v>1.1994E-3</v>
      </c>
      <c r="H96" s="92">
        <v>3.8978299999999999E-4</v>
      </c>
      <c r="I96" s="92">
        <v>5.8652119999999999E-3</v>
      </c>
      <c r="J96" s="93" t="str">
        <f t="shared" si="17"/>
        <v>13237_2275050011</v>
      </c>
      <c r="K96" s="93" t="str">
        <f t="shared" si="18"/>
        <v>13_2275050011</v>
      </c>
      <c r="L96" s="94">
        <f>IF(ISNA(VLOOKUP($J96,'SEMAP Nonroad Growth Factors'!$A$3:$V$121,'SEMAP Nonroad Growth Factors'!U$1,FALSE)),VLOOKUP($K96,'SEMAP Nonroad Growth Factors'!$A$3:$V$121,'SEMAP Nonroad Growth Factors'!U$1,FALSE),VLOOKUP($J96,'SEMAP Nonroad Growth Factors'!$A$3:$V$121,'SEMAP Nonroad Growth Factors'!U$1,FALSE))</f>
        <v>0.89202370086279448</v>
      </c>
      <c r="M96" s="94">
        <f t="shared" si="15"/>
        <v>0.41772131875853369</v>
      </c>
      <c r="N96" s="94">
        <f t="shared" si="15"/>
        <v>2.2600223282689671E-3</v>
      </c>
      <c r="O96" s="94">
        <f t="shared" si="15"/>
        <v>8.2299533879522796E-3</v>
      </c>
      <c r="P96" s="94">
        <f t="shared" si="15"/>
        <v>1.0698932268148357E-3</v>
      </c>
      <c r="Q96" s="94">
        <f t="shared" si="15"/>
        <v>3.4769567419340263E-4</v>
      </c>
      <c r="R96" s="94">
        <f t="shared" si="15"/>
        <v>5.2319081145848724E-3</v>
      </c>
      <c r="S96" s="94">
        <f>IF(ISNA(VLOOKUP($J96,'SEMAP Nonroad Growth Factors'!$A$3:$V$121,'SEMAP Nonroad Growth Factors'!V$1,FALSE)),VLOOKUP($K96,'SEMAP Nonroad Growth Factors'!$A$3:$V$121,'SEMAP Nonroad Growth Factors'!V$1,FALSE),VLOOKUP($J96,'SEMAP Nonroad Growth Factors'!$A$3:$V$121,'SEMAP Nonroad Growth Factors'!V$1,FALSE))</f>
        <v>0.91311745820169576</v>
      </c>
      <c r="T96" s="94">
        <f t="shared" si="16"/>
        <v>0.42759920891398107</v>
      </c>
      <c r="U96" s="94">
        <f t="shared" si="16"/>
        <v>2.3134652609252339E-3</v>
      </c>
      <c r="V96" s="94">
        <f t="shared" si="16"/>
        <v>8.424567768162158E-3</v>
      </c>
      <c r="W96" s="94">
        <f t="shared" si="16"/>
        <v>1.095193079367114E-3</v>
      </c>
      <c r="X96" s="94">
        <f t="shared" si="16"/>
        <v>3.5591766221023156E-4</v>
      </c>
      <c r="Y96" s="94">
        <f t="shared" si="16"/>
        <v>5.3556274732540843E-3</v>
      </c>
      <c r="Z96" s="113">
        <v>0</v>
      </c>
      <c r="AA96" s="95">
        <f t="shared" si="19"/>
        <v>0</v>
      </c>
      <c r="AB96" s="95">
        <f t="shared" si="20"/>
        <v>0</v>
      </c>
      <c r="AC96" s="95">
        <f t="shared" si="21"/>
        <v>0</v>
      </c>
      <c r="AD96" s="95">
        <f t="shared" si="22"/>
        <v>0</v>
      </c>
      <c r="AE96" s="95">
        <f t="shared" si="23"/>
        <v>0</v>
      </c>
      <c r="AF96" s="95">
        <f t="shared" si="24"/>
        <v>0</v>
      </c>
      <c r="AG96" s="95">
        <f t="shared" si="25"/>
        <v>0</v>
      </c>
      <c r="AH96" s="95">
        <f t="shared" si="26"/>
        <v>0</v>
      </c>
      <c r="AI96" s="95">
        <f t="shared" si="27"/>
        <v>0</v>
      </c>
    </row>
    <row r="97" spans="1:35" x14ac:dyDescent="0.25">
      <c r="A97" s="1" t="s">
        <v>87</v>
      </c>
      <c r="B97" s="1" t="s">
        <v>88</v>
      </c>
      <c r="C97" s="1" t="s">
        <v>39</v>
      </c>
      <c r="D97" s="8">
        <v>0.96000799999999997</v>
      </c>
      <c r="E97" s="8">
        <v>5.19398E-3</v>
      </c>
      <c r="F97" s="8">
        <v>1.89141E-2</v>
      </c>
      <c r="G97" s="8">
        <v>2.4588330000000001E-3</v>
      </c>
      <c r="H97" s="8">
        <v>7.99075E-4</v>
      </c>
      <c r="I97" s="8">
        <v>1.2024E-2</v>
      </c>
      <c r="J97" t="str">
        <f t="shared" si="17"/>
        <v>13247_2275050011</v>
      </c>
      <c r="K97" t="str">
        <f t="shared" si="18"/>
        <v>13_2275050011</v>
      </c>
      <c r="L97" s="58">
        <f>IF(ISNA(VLOOKUP($J97,'SEMAP Nonroad Growth Factors'!$A$3:$V$121,'SEMAP Nonroad Growth Factors'!U$1,FALSE)),VLOOKUP($K97,'SEMAP Nonroad Growth Factors'!$A$3:$V$121,'SEMAP Nonroad Growth Factors'!U$1,FALSE),VLOOKUP($J97,'SEMAP Nonroad Growth Factors'!$A$3:$V$121,'SEMAP Nonroad Growth Factors'!U$1,FALSE))</f>
        <v>0.89202370086279448</v>
      </c>
      <c r="M97" s="58">
        <f t="shared" si="15"/>
        <v>0.85634988901788955</v>
      </c>
      <c r="N97" s="58">
        <f t="shared" si="15"/>
        <v>4.6331532618073372E-3</v>
      </c>
      <c r="O97" s="58">
        <f t="shared" si="15"/>
        <v>1.6871825480488982E-2</v>
      </c>
      <c r="P97" s="58">
        <f t="shared" si="15"/>
        <v>2.1933373124635677E-3</v>
      </c>
      <c r="Q97" s="58">
        <f t="shared" si="15"/>
        <v>7.127938387669375E-4</v>
      </c>
      <c r="R97" s="58">
        <f t="shared" si="15"/>
        <v>1.072569297917424E-2</v>
      </c>
      <c r="S97" s="58">
        <f>IF(ISNA(VLOOKUP($J97,'SEMAP Nonroad Growth Factors'!$A$3:$V$121,'SEMAP Nonroad Growth Factors'!V$1,FALSE)),VLOOKUP($K97,'SEMAP Nonroad Growth Factors'!$A$3:$V$121,'SEMAP Nonroad Growth Factors'!V$1,FALSE),VLOOKUP($J97,'SEMAP Nonroad Growth Factors'!$A$3:$V$121,'SEMAP Nonroad Growth Factors'!V$1,FALSE))</f>
        <v>0.91311745820169576</v>
      </c>
      <c r="T97" s="58">
        <f t="shared" si="16"/>
        <v>0.87660006481329356</v>
      </c>
      <c r="U97" s="58">
        <f t="shared" si="16"/>
        <v>4.742713815550444E-3</v>
      </c>
      <c r="V97" s="58">
        <f t="shared" si="16"/>
        <v>1.7270794916172692E-2</v>
      </c>
      <c r="W97" s="58">
        <f t="shared" si="16"/>
        <v>2.2452033391024504E-3</v>
      </c>
      <c r="X97" s="58">
        <f t="shared" si="16"/>
        <v>7.2964933291252E-4</v>
      </c>
      <c r="Y97" s="58">
        <f t="shared" si="16"/>
        <v>1.097932431741719E-2</v>
      </c>
      <c r="Z97" s="112">
        <f>VLOOKUP(A97,cnty!$A$2:$C$23,3,FALSE)</f>
        <v>1</v>
      </c>
      <c r="AA97" s="95">
        <f t="shared" si="19"/>
        <v>7.99075E-4</v>
      </c>
      <c r="AB97" s="95">
        <f t="shared" si="20"/>
        <v>5.19398E-3</v>
      </c>
      <c r="AC97" s="95">
        <f t="shared" si="21"/>
        <v>2.4588330000000001E-3</v>
      </c>
      <c r="AD97" s="95">
        <f t="shared" si="22"/>
        <v>7.127938387669375E-4</v>
      </c>
      <c r="AE97" s="95">
        <f t="shared" si="23"/>
        <v>4.6331532618073372E-3</v>
      </c>
      <c r="AF97" s="95">
        <f t="shared" si="24"/>
        <v>2.1933373124635677E-3</v>
      </c>
      <c r="AG97" s="95">
        <f t="shared" si="25"/>
        <v>7.2964933291252E-4</v>
      </c>
      <c r="AH97" s="95">
        <f t="shared" si="26"/>
        <v>4.742713815550444E-3</v>
      </c>
      <c r="AI97" s="95">
        <f t="shared" si="27"/>
        <v>2.2452033391024504E-3</v>
      </c>
    </row>
    <row r="98" spans="1:35" x14ac:dyDescent="0.25">
      <c r="A98" s="1" t="s">
        <v>87</v>
      </c>
      <c r="B98" s="1" t="s">
        <v>88</v>
      </c>
      <c r="C98" s="1" t="s">
        <v>40</v>
      </c>
      <c r="D98" s="8">
        <v>0.86287800000000003</v>
      </c>
      <c r="E98" s="8">
        <v>2.9169199999999999E-2</v>
      </c>
      <c r="F98" s="8">
        <v>2.1326399999999999E-2</v>
      </c>
      <c r="G98" s="8">
        <v>2.7724400000000001E-3</v>
      </c>
      <c r="H98" s="8">
        <v>6.6292199999999999E-3</v>
      </c>
      <c r="I98" s="8">
        <v>4.9207599999999997E-2</v>
      </c>
      <c r="J98" t="str">
        <f t="shared" si="17"/>
        <v>13247_2275050012</v>
      </c>
      <c r="K98" t="str">
        <f t="shared" si="18"/>
        <v>13_2275050012</v>
      </c>
      <c r="L98" s="58">
        <f>IF(ISNA(VLOOKUP($J98,'SEMAP Nonroad Growth Factors'!$A$3:$V$121,'SEMAP Nonroad Growth Factors'!U$1,FALSE)),VLOOKUP($K98,'SEMAP Nonroad Growth Factors'!$A$3:$V$121,'SEMAP Nonroad Growth Factors'!U$1,FALSE),VLOOKUP($J98,'SEMAP Nonroad Growth Factors'!$A$3:$V$121,'SEMAP Nonroad Growth Factors'!U$1,FALSE))</f>
        <v>0.89202370086279448</v>
      </c>
      <c r="M98" s="58">
        <f t="shared" si="15"/>
        <v>0.76970762695308637</v>
      </c>
      <c r="N98" s="58">
        <f t="shared" si="15"/>
        <v>2.6019617735207026E-2</v>
      </c>
      <c r="O98" s="58">
        <f t="shared" si="15"/>
        <v>1.9023654254080299E-2</v>
      </c>
      <c r="P98" s="58">
        <f t="shared" si="15"/>
        <v>2.473082189220046E-3</v>
      </c>
      <c r="Q98" s="58">
        <f t="shared" si="15"/>
        <v>5.913421358233654E-3</v>
      </c>
      <c r="R98" s="58">
        <f t="shared" si="15"/>
        <v>4.3894345462576041E-2</v>
      </c>
      <c r="S98" s="58">
        <f>IF(ISNA(VLOOKUP($J98,'SEMAP Nonroad Growth Factors'!$A$3:$V$121,'SEMAP Nonroad Growth Factors'!V$1,FALSE)),VLOOKUP($K98,'SEMAP Nonroad Growth Factors'!$A$3:$V$121,'SEMAP Nonroad Growth Factors'!V$1,FALSE),VLOOKUP($J98,'SEMAP Nonroad Growth Factors'!$A$3:$V$121,'SEMAP Nonroad Growth Factors'!V$1,FALSE))</f>
        <v>0.91311745820169576</v>
      </c>
      <c r="T98" s="58">
        <f t="shared" si="16"/>
        <v>0.78790896609816286</v>
      </c>
      <c r="U98" s="58">
        <f t="shared" si="16"/>
        <v>2.6634905761776902E-2</v>
      </c>
      <c r="V98" s="58">
        <f t="shared" si="16"/>
        <v>1.9473508160592644E-2</v>
      </c>
      <c r="W98" s="58">
        <f t="shared" si="16"/>
        <v>2.5315633658167095E-3</v>
      </c>
      <c r="X98" s="58">
        <f t="shared" si="16"/>
        <v>6.0532565162598456E-3</v>
      </c>
      <c r="Y98" s="58">
        <f t="shared" si="16"/>
        <v>4.4932318636205761E-2</v>
      </c>
      <c r="Z98" s="112">
        <f>VLOOKUP(A98,cnty!$A$2:$C$23,3,FALSE)</f>
        <v>1</v>
      </c>
      <c r="AA98" s="95">
        <f t="shared" si="19"/>
        <v>6.6292199999999999E-3</v>
      </c>
      <c r="AB98" s="95">
        <f t="shared" si="20"/>
        <v>2.9169199999999999E-2</v>
      </c>
      <c r="AC98" s="95">
        <f t="shared" si="21"/>
        <v>2.7724400000000001E-3</v>
      </c>
      <c r="AD98" s="95">
        <f t="shared" si="22"/>
        <v>5.913421358233654E-3</v>
      </c>
      <c r="AE98" s="95">
        <f t="shared" si="23"/>
        <v>2.6019617735207026E-2</v>
      </c>
      <c r="AF98" s="95">
        <f t="shared" si="24"/>
        <v>2.473082189220046E-3</v>
      </c>
      <c r="AG98" s="95">
        <f t="shared" si="25"/>
        <v>6.0532565162598456E-3</v>
      </c>
      <c r="AH98" s="95">
        <f t="shared" si="26"/>
        <v>2.6634905761776902E-2</v>
      </c>
      <c r="AI98" s="95">
        <f t="shared" si="27"/>
        <v>2.5315633658167095E-3</v>
      </c>
    </row>
    <row r="99" spans="1:35" x14ac:dyDescent="0.25">
      <c r="A99" s="1" t="s">
        <v>89</v>
      </c>
      <c r="B99" s="1" t="s">
        <v>90</v>
      </c>
      <c r="C99" s="1" t="s">
        <v>39</v>
      </c>
      <c r="D99" s="8">
        <v>48.346628000000003</v>
      </c>
      <c r="E99" s="8">
        <v>0.26157213999999995</v>
      </c>
      <c r="F99" s="8">
        <v>0.95252541000000002</v>
      </c>
      <c r="G99" s="8">
        <v>0.12382837100000001</v>
      </c>
      <c r="H99" s="8">
        <v>4.0241867999999993E-2</v>
      </c>
      <c r="I99" s="8">
        <v>0.60553531999999988</v>
      </c>
      <c r="J99" t="str">
        <f t="shared" si="17"/>
        <v>13255_2275050011</v>
      </c>
      <c r="K99" t="str">
        <f t="shared" si="18"/>
        <v>13_2275050011</v>
      </c>
      <c r="L99" s="58">
        <f>IF(ISNA(VLOOKUP($J99,'SEMAP Nonroad Growth Factors'!$A$3:$V$121,'SEMAP Nonroad Growth Factors'!U$1,FALSE)),VLOOKUP($K99,'SEMAP Nonroad Growth Factors'!$A$3:$V$121,'SEMAP Nonroad Growth Factors'!U$1,FALSE),VLOOKUP($J99,'SEMAP Nonroad Growth Factors'!$A$3:$V$121,'SEMAP Nonroad Growth Factors'!U$1,FALSE))</f>
        <v>0.89202370086279448</v>
      </c>
      <c r="M99" s="58">
        <f t="shared" si="15"/>
        <v>43.126338032796809</v>
      </c>
      <c r="N99" s="58">
        <f t="shared" si="15"/>
        <v>0.23332854836540096</v>
      </c>
      <c r="O99" s="58">
        <f t="shared" si="15"/>
        <v>0.84967524139405071</v>
      </c>
      <c r="P99" s="58">
        <f t="shared" si="15"/>
        <v>0.11045784177123114</v>
      </c>
      <c r="Q99" s="58">
        <f t="shared" si="15"/>
        <v>3.5896700022992056E-2</v>
      </c>
      <c r="R99" s="58">
        <f t="shared" si="15"/>
        <v>0.5401518571495364</v>
      </c>
      <c r="S99" s="58">
        <f>IF(ISNA(VLOOKUP($J99,'SEMAP Nonroad Growth Factors'!$A$3:$V$121,'SEMAP Nonroad Growth Factors'!V$1,FALSE)),VLOOKUP($K99,'SEMAP Nonroad Growth Factors'!$A$3:$V$121,'SEMAP Nonroad Growth Factors'!V$1,FALSE),VLOOKUP($J99,'SEMAP Nonroad Growth Factors'!$A$3:$V$121,'SEMAP Nonroad Growth Factors'!V$1,FALSE))</f>
        <v>0.91311745820169576</v>
      </c>
      <c r="T99" s="58">
        <f t="shared" si="16"/>
        <v>44.146150071982937</v>
      </c>
      <c r="U99" s="58">
        <f t="shared" si="16"/>
        <v>0.23884608761317808</v>
      </c>
      <c r="V99" s="58">
        <f t="shared" si="16"/>
        <v>0.86976758125172815</v>
      </c>
      <c r="W99" s="58">
        <f t="shared" si="16"/>
        <v>0.11306984738077658</v>
      </c>
      <c r="X99" s="58">
        <f t="shared" si="16"/>
        <v>3.6745552221448152E-2</v>
      </c>
      <c r="Y99" s="58">
        <f t="shared" si="16"/>
        <v>0.5529248722497504</v>
      </c>
      <c r="Z99" s="112">
        <f>VLOOKUP(A99,cnty!$A$2:$C$23,3,FALSE)</f>
        <v>1</v>
      </c>
      <c r="AA99" s="95">
        <f t="shared" si="19"/>
        <v>4.0241867999999993E-2</v>
      </c>
      <c r="AB99" s="95">
        <f t="shared" si="20"/>
        <v>0.26157213999999995</v>
      </c>
      <c r="AC99" s="95">
        <f t="shared" si="21"/>
        <v>0.12382837100000001</v>
      </c>
      <c r="AD99" s="95">
        <f t="shared" si="22"/>
        <v>3.5896700022992056E-2</v>
      </c>
      <c r="AE99" s="95">
        <f t="shared" si="23"/>
        <v>0.23332854836540096</v>
      </c>
      <c r="AF99" s="95">
        <f t="shared" si="24"/>
        <v>0.11045784177123114</v>
      </c>
      <c r="AG99" s="95">
        <f t="shared" si="25"/>
        <v>3.6745552221448152E-2</v>
      </c>
      <c r="AH99" s="95">
        <f t="shared" si="26"/>
        <v>0.23884608761317808</v>
      </c>
      <c r="AI99" s="95">
        <f t="shared" si="27"/>
        <v>0.11306984738077658</v>
      </c>
    </row>
    <row r="100" spans="1:35" x14ac:dyDescent="0.25">
      <c r="A100" s="1" t="s">
        <v>89</v>
      </c>
      <c r="B100" s="1" t="s">
        <v>90</v>
      </c>
      <c r="C100" s="1" t="s">
        <v>40</v>
      </c>
      <c r="D100" s="8">
        <v>13.1684</v>
      </c>
      <c r="E100" s="8">
        <v>0.44514999999999999</v>
      </c>
      <c r="F100" s="8">
        <v>0.32546199999999997</v>
      </c>
      <c r="G100" s="8">
        <v>4.2310100000000003E-2</v>
      </c>
      <c r="H100" s="8">
        <v>0.10116799999999999</v>
      </c>
      <c r="I100" s="8">
        <v>0.75095699999999999</v>
      </c>
      <c r="J100" t="str">
        <f t="shared" si="17"/>
        <v>13255_2275050012</v>
      </c>
      <c r="K100" t="str">
        <f t="shared" si="18"/>
        <v>13_2275050012</v>
      </c>
      <c r="L100" s="58">
        <f>IF(ISNA(VLOOKUP($J100,'SEMAP Nonroad Growth Factors'!$A$3:$V$121,'SEMAP Nonroad Growth Factors'!U$1,FALSE)),VLOOKUP($K100,'SEMAP Nonroad Growth Factors'!$A$3:$V$121,'SEMAP Nonroad Growth Factors'!U$1,FALSE),VLOOKUP($J100,'SEMAP Nonroad Growth Factors'!$A$3:$V$121,'SEMAP Nonroad Growth Factors'!U$1,FALSE))</f>
        <v>0.89202370086279448</v>
      </c>
      <c r="M100" s="58">
        <f t="shared" si="15"/>
        <v>11.746524902441623</v>
      </c>
      <c r="N100" s="58">
        <f t="shared" si="15"/>
        <v>0.39708435043907298</v>
      </c>
      <c r="O100" s="58">
        <f t="shared" si="15"/>
        <v>0.29031981773020682</v>
      </c>
      <c r="P100" s="58">
        <f t="shared" si="15"/>
        <v>3.7741611985874925E-2</v>
      </c>
      <c r="Q100" s="58">
        <f t="shared" si="15"/>
        <v>9.0244253768887187E-2</v>
      </c>
      <c r="R100" s="58">
        <f t="shared" si="15"/>
        <v>0.66987144232882156</v>
      </c>
      <c r="S100" s="58">
        <f>IF(ISNA(VLOOKUP($J100,'SEMAP Nonroad Growth Factors'!$A$3:$V$121,'SEMAP Nonroad Growth Factors'!V$1,FALSE)),VLOOKUP($K100,'SEMAP Nonroad Growth Factors'!$A$3:$V$121,'SEMAP Nonroad Growth Factors'!V$1,FALSE),VLOOKUP($J100,'SEMAP Nonroad Growth Factors'!$A$3:$V$121,'SEMAP Nonroad Growth Factors'!V$1,FALSE))</f>
        <v>0.91311745820169576</v>
      </c>
      <c r="T100" s="58">
        <f t="shared" si="16"/>
        <v>12.024295936583211</v>
      </c>
      <c r="U100" s="58">
        <f t="shared" si="16"/>
        <v>0.40647423651848485</v>
      </c>
      <c r="V100" s="58">
        <f t="shared" si="16"/>
        <v>0.29718503418124026</v>
      </c>
      <c r="W100" s="58">
        <f t="shared" si="16"/>
        <v>3.8634090968259573E-2</v>
      </c>
      <c r="X100" s="58">
        <f t="shared" si="16"/>
        <v>9.2378267011349158E-2</v>
      </c>
      <c r="Y100" s="58">
        <f t="shared" si="16"/>
        <v>0.68571194705877081</v>
      </c>
      <c r="Z100" s="112">
        <f>VLOOKUP(A100,cnty!$A$2:$C$23,3,FALSE)</f>
        <v>1</v>
      </c>
      <c r="AA100" s="95">
        <f t="shared" si="19"/>
        <v>0.10116799999999999</v>
      </c>
      <c r="AB100" s="95">
        <f t="shared" si="20"/>
        <v>0.44514999999999999</v>
      </c>
      <c r="AC100" s="95">
        <f t="shared" si="21"/>
        <v>4.2310100000000003E-2</v>
      </c>
      <c r="AD100" s="95">
        <f t="shared" si="22"/>
        <v>9.0244253768887187E-2</v>
      </c>
      <c r="AE100" s="95">
        <f t="shared" si="23"/>
        <v>0.39708435043907298</v>
      </c>
      <c r="AF100" s="95">
        <f t="shared" si="24"/>
        <v>3.7741611985874925E-2</v>
      </c>
      <c r="AG100" s="95">
        <f t="shared" si="25"/>
        <v>9.2378267011349158E-2</v>
      </c>
      <c r="AH100" s="95">
        <f t="shared" si="26"/>
        <v>0.40647423651848485</v>
      </c>
      <c r="AI100" s="95">
        <f t="shared" si="27"/>
        <v>3.8634090968259573E-2</v>
      </c>
    </row>
    <row r="101" spans="1:35" x14ac:dyDescent="0.25">
      <c r="A101" s="1" t="s">
        <v>91</v>
      </c>
      <c r="B101" s="1" t="s">
        <v>92</v>
      </c>
      <c r="C101" s="1" t="s">
        <v>39</v>
      </c>
      <c r="D101" s="8">
        <v>25.334893000000001</v>
      </c>
      <c r="E101" s="8">
        <v>0.13707100999999999</v>
      </c>
      <c r="F101" s="8">
        <v>0.49914878000000001</v>
      </c>
      <c r="G101" s="8">
        <v>6.4889394000000003E-2</v>
      </c>
      <c r="H101" s="8">
        <v>2.1087849999999998E-2</v>
      </c>
      <c r="I101" s="8">
        <v>0.31731752000000002</v>
      </c>
      <c r="J101" t="str">
        <f t="shared" si="17"/>
        <v>13297_2275050011</v>
      </c>
      <c r="K101" t="str">
        <f t="shared" si="18"/>
        <v>13_2275050011</v>
      </c>
      <c r="L101" s="58">
        <f>IF(ISNA(VLOOKUP($J101,'SEMAP Nonroad Growth Factors'!$A$3:$V$121,'SEMAP Nonroad Growth Factors'!U$1,FALSE)),VLOOKUP($K101,'SEMAP Nonroad Growth Factors'!$A$3:$V$121,'SEMAP Nonroad Growth Factors'!U$1,FALSE),VLOOKUP($J101,'SEMAP Nonroad Growth Factors'!$A$3:$V$121,'SEMAP Nonroad Growth Factors'!U$1,FALSE))</f>
        <v>0.89202370086279448</v>
      </c>
      <c r="M101" s="58">
        <f t="shared" si="15"/>
        <v>22.599325014822906</v>
      </c>
      <c r="N101" s="58">
        <f t="shared" si="15"/>
        <v>0.1222705896212011</v>
      </c>
      <c r="O101" s="58">
        <f t="shared" si="15"/>
        <v>0.4452525420167488</v>
      </c>
      <c r="P101" s="58">
        <f t="shared" ref="P101:R102" si="28">G101*$L101</f>
        <v>5.7882877382624015E-2</v>
      </c>
      <c r="Q101" s="58">
        <f t="shared" si="28"/>
        <v>1.881086200023948E-2</v>
      </c>
      <c r="R101" s="58">
        <f t="shared" si="28"/>
        <v>0.28305474853900381</v>
      </c>
      <c r="S101" s="58">
        <f>IF(ISNA(VLOOKUP($J101,'SEMAP Nonroad Growth Factors'!$A$3:$V$121,'SEMAP Nonroad Growth Factors'!V$1,FALSE)),VLOOKUP($K101,'SEMAP Nonroad Growth Factors'!$A$3:$V$121,'SEMAP Nonroad Growth Factors'!V$1,FALSE),VLOOKUP($J101,'SEMAP Nonroad Growth Factors'!$A$3:$V$121,'SEMAP Nonroad Growth Factors'!V$1,FALSE))</f>
        <v>0.91311745820169576</v>
      </c>
      <c r="T101" s="58">
        <f t="shared" si="16"/>
        <v>23.133733099971934</v>
      </c>
      <c r="U101" s="58">
        <f t="shared" si="16"/>
        <v>0.12516193224433922</v>
      </c>
      <c r="V101" s="58">
        <f t="shared" si="16"/>
        <v>0.45578146525807745</v>
      </c>
      <c r="W101" s="58">
        <f t="shared" ref="W101:Y102" si="29">G101*$S101</f>
        <v>5.9251638513528368E-2</v>
      </c>
      <c r="X101" s="58">
        <f t="shared" si="29"/>
        <v>1.9255683990938629E-2</v>
      </c>
      <c r="Y101" s="58">
        <f t="shared" si="29"/>
        <v>0.28974816730526576</v>
      </c>
      <c r="Z101" s="112">
        <f>VLOOKUP(A101,cnty!$A$2:$C$23,3,FALSE)</f>
        <v>1</v>
      </c>
      <c r="AA101" s="95">
        <f t="shared" si="19"/>
        <v>2.1087849999999998E-2</v>
      </c>
      <c r="AB101" s="95">
        <f t="shared" si="20"/>
        <v>0.13707100999999999</v>
      </c>
      <c r="AC101" s="95">
        <f t="shared" si="21"/>
        <v>6.4889394000000003E-2</v>
      </c>
      <c r="AD101" s="95">
        <f t="shared" si="22"/>
        <v>1.881086200023948E-2</v>
      </c>
      <c r="AE101" s="95">
        <f t="shared" si="23"/>
        <v>0.1222705896212011</v>
      </c>
      <c r="AF101" s="95">
        <f t="shared" si="24"/>
        <v>5.7882877382624015E-2</v>
      </c>
      <c r="AG101" s="95">
        <f t="shared" si="25"/>
        <v>1.9255683990938629E-2</v>
      </c>
      <c r="AH101" s="95">
        <f t="shared" si="26"/>
        <v>0.12516193224433922</v>
      </c>
      <c r="AI101" s="95">
        <f t="shared" si="27"/>
        <v>5.9251638513528368E-2</v>
      </c>
    </row>
    <row r="102" spans="1:35" x14ac:dyDescent="0.25">
      <c r="A102" s="1" t="s">
        <v>91</v>
      </c>
      <c r="B102" s="1" t="s">
        <v>92</v>
      </c>
      <c r="C102" s="1" t="s">
        <v>40</v>
      </c>
      <c r="D102" s="8">
        <v>8.3324689999999997</v>
      </c>
      <c r="E102" s="8">
        <v>0.2816746</v>
      </c>
      <c r="F102" s="8">
        <v>0.20594120000000002</v>
      </c>
      <c r="G102" s="8">
        <v>2.6772320000000002E-2</v>
      </c>
      <c r="H102" s="8">
        <v>6.4015610000000001E-2</v>
      </c>
      <c r="I102" s="8">
        <v>0.47517779999999998</v>
      </c>
      <c r="J102" t="str">
        <f t="shared" si="17"/>
        <v>13297_2275050012</v>
      </c>
      <c r="K102" t="str">
        <f t="shared" si="18"/>
        <v>13_2275050012</v>
      </c>
      <c r="L102" s="58">
        <f>IF(ISNA(VLOOKUP($J102,'SEMAP Nonroad Growth Factors'!$A$3:$V$121,'SEMAP Nonroad Growth Factors'!U$1,FALSE)),VLOOKUP($K102,'SEMAP Nonroad Growth Factors'!$A$3:$V$121,'SEMAP Nonroad Growth Factors'!U$1,FALSE),VLOOKUP($J102,'SEMAP Nonroad Growth Factors'!$A$3:$V$121,'SEMAP Nonroad Growth Factors'!U$1,FALSE))</f>
        <v>0.89202370086279448</v>
      </c>
      <c r="M102" s="58">
        <f t="shared" ref="M102:O102" si="30">D102*$L102</f>
        <v>7.4327598347045081</v>
      </c>
      <c r="N102" s="58">
        <f t="shared" si="30"/>
        <v>0.2512604191310473</v>
      </c>
      <c r="O102" s="58">
        <f t="shared" si="30"/>
        <v>0.18370443138412496</v>
      </c>
      <c r="P102" s="58">
        <f t="shared" si="28"/>
        <v>2.3881543967083012E-2</v>
      </c>
      <c r="Q102" s="58">
        <f t="shared" si="28"/>
        <v>5.7103441345189312E-2</v>
      </c>
      <c r="R102" s="58">
        <f t="shared" si="28"/>
        <v>0.42386985972384078</v>
      </c>
      <c r="S102" s="58">
        <f>IF(ISNA(VLOOKUP($J102,'SEMAP Nonroad Growth Factors'!$A$3:$V$121,'SEMAP Nonroad Growth Factors'!V$1,FALSE)),VLOOKUP($K102,'SEMAP Nonroad Growth Factors'!$A$3:$V$121,'SEMAP Nonroad Growth Factors'!V$1,FALSE),VLOOKUP($J102,'SEMAP Nonroad Growth Factors'!$A$3:$V$121,'SEMAP Nonroad Growth Factors'!V$1,FALSE))</f>
        <v>0.91311745820169576</v>
      </c>
      <c r="T102" s="58">
        <f t="shared" ref="T102:V102" si="31">D102*$S102</f>
        <v>7.6085229138244257</v>
      </c>
      <c r="U102" s="58">
        <f t="shared" si="31"/>
        <v>0.25720199479197936</v>
      </c>
      <c r="V102" s="58">
        <f t="shared" si="31"/>
        <v>0.18804850508300708</v>
      </c>
      <c r="W102" s="58">
        <f t="shared" si="29"/>
        <v>2.4446272788562425E-2</v>
      </c>
      <c r="X102" s="58">
        <f t="shared" si="29"/>
        <v>5.8453771088431056E-2</v>
      </c>
      <c r="Y102" s="58">
        <f t="shared" si="29"/>
        <v>0.43389314492987374</v>
      </c>
      <c r="Z102" s="112">
        <f>VLOOKUP(A102,cnty!$A$2:$C$23,3,FALSE)</f>
        <v>1</v>
      </c>
      <c r="AA102" s="95">
        <f t="shared" si="19"/>
        <v>6.4015610000000001E-2</v>
      </c>
      <c r="AB102" s="95">
        <f t="shared" si="20"/>
        <v>0.2816746</v>
      </c>
      <c r="AC102" s="95">
        <f t="shared" si="21"/>
        <v>2.6772320000000002E-2</v>
      </c>
      <c r="AD102" s="95">
        <f t="shared" si="22"/>
        <v>5.7103441345189312E-2</v>
      </c>
      <c r="AE102" s="95">
        <f t="shared" si="23"/>
        <v>0.2512604191310473</v>
      </c>
      <c r="AF102" s="95">
        <f t="shared" si="24"/>
        <v>2.3881543967083012E-2</v>
      </c>
      <c r="AG102" s="95">
        <f t="shared" si="25"/>
        <v>5.8453771088431056E-2</v>
      </c>
      <c r="AH102" s="95">
        <f t="shared" si="26"/>
        <v>0.25720199479197936</v>
      </c>
      <c r="AI102" s="95">
        <f t="shared" si="27"/>
        <v>2.4446272788562425E-2</v>
      </c>
    </row>
    <row r="103" spans="1:35" x14ac:dyDescent="0.25">
      <c r="D103" s="58">
        <f>SUM(D3:D102)</f>
        <v>24702.664729665019</v>
      </c>
      <c r="E103" s="58">
        <f t="shared" ref="E103:I103" si="32">SUM(E3:E102)</f>
        <v>10189.256811713303</v>
      </c>
      <c r="F103" s="58">
        <f t="shared" si="32"/>
        <v>350.88543060121202</v>
      </c>
      <c r="G103" s="58">
        <f t="shared" si="32"/>
        <v>293.11919697392301</v>
      </c>
      <c r="H103" s="58">
        <f t="shared" si="32"/>
        <v>1142.0668222125419</v>
      </c>
      <c r="I103" s="58">
        <f t="shared" si="32"/>
        <v>2382.4349458723809</v>
      </c>
      <c r="L103" s="58"/>
      <c r="M103" s="58">
        <f t="shared" ref="M103:R103" si="33">SUM(M3:M102)</f>
        <v>29233.459384730031</v>
      </c>
      <c r="N103" s="58">
        <f t="shared" si="33"/>
        <v>12557.501680777814</v>
      </c>
      <c r="O103" s="58">
        <f t="shared" si="33"/>
        <v>398.99406189188164</v>
      </c>
      <c r="P103" s="58">
        <f t="shared" si="33"/>
        <v>347.28134349486072</v>
      </c>
      <c r="Q103" s="58">
        <f t="shared" si="33"/>
        <v>1400.5463251018189</v>
      </c>
      <c r="R103" s="58">
        <f t="shared" si="33"/>
        <v>2787.8554352711812</v>
      </c>
      <c r="S103" s="58"/>
      <c r="T103" s="58">
        <f t="shared" ref="T103:AI103" si="34">SUM(T3:T102)</f>
        <v>34411.443050664791</v>
      </c>
      <c r="U103" s="58">
        <f t="shared" si="34"/>
        <v>14974.142632222971</v>
      </c>
      <c r="V103" s="58">
        <f t="shared" si="34"/>
        <v>458.06635132113138</v>
      </c>
      <c r="W103" s="58">
        <f t="shared" si="34"/>
        <v>403.67378883200644</v>
      </c>
      <c r="X103" s="58">
        <f t="shared" si="34"/>
        <v>1668.2984059645592</v>
      </c>
      <c r="Y103" s="58">
        <f t="shared" si="34"/>
        <v>3260.2893349431893</v>
      </c>
      <c r="AA103" s="95">
        <f>SUM(AA3:AA102)</f>
        <v>1142.0656581915418</v>
      </c>
      <c r="AB103" s="95">
        <f t="shared" si="34"/>
        <v>10189.249245573303</v>
      </c>
      <c r="AC103" s="95">
        <f t="shared" si="34"/>
        <v>293.11561516692296</v>
      </c>
      <c r="AD103" s="95">
        <f t="shared" si="34"/>
        <v>1400.5452867674985</v>
      </c>
      <c r="AE103" s="95">
        <f t="shared" si="34"/>
        <v>12557.49493160161</v>
      </c>
      <c r="AF103" s="95">
        <f t="shared" si="34"/>
        <v>347.27814843812479</v>
      </c>
      <c r="AG103" s="95">
        <f t="shared" si="34"/>
        <v>1668.2973430766622</v>
      </c>
      <c r="AH103" s="95">
        <f t="shared" si="34"/>
        <v>14974.135723448444</v>
      </c>
      <c r="AI103" s="95">
        <f t="shared" si="34"/>
        <v>403.67051822150279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8"/>
  <sheetViews>
    <sheetView workbookViewId="0">
      <selection activeCell="J8" sqref="A3:J8"/>
    </sheetView>
  </sheetViews>
  <sheetFormatPr defaultRowHeight="15" x14ac:dyDescent="0.25"/>
  <cols>
    <col min="1" max="1" width="13.28515625" bestFit="1" customWidth="1"/>
    <col min="2" max="2" width="16.140625" bestFit="1" customWidth="1"/>
    <col min="3" max="3" width="16.7109375" bestFit="1" customWidth="1"/>
    <col min="4" max="4" width="18.42578125" bestFit="1" customWidth="1"/>
    <col min="5" max="5" width="17.28515625" bestFit="1" customWidth="1"/>
    <col min="6" max="6" width="17.85546875" bestFit="1" customWidth="1"/>
    <col min="7" max="7" width="18.42578125" bestFit="1" customWidth="1"/>
    <col min="8" max="8" width="17.28515625" bestFit="1" customWidth="1"/>
    <col min="9" max="9" width="17.85546875" bestFit="1" customWidth="1"/>
    <col min="10" max="10" width="18.42578125" bestFit="1" customWidth="1"/>
  </cols>
  <sheetData>
    <row r="3" spans="1:10" x14ac:dyDescent="0.25">
      <c r="A3" s="57" t="s">
        <v>270</v>
      </c>
      <c r="B3" t="s">
        <v>272</v>
      </c>
      <c r="C3" t="s">
        <v>273</v>
      </c>
      <c r="D3" t="s">
        <v>274</v>
      </c>
      <c r="E3" t="s">
        <v>275</v>
      </c>
      <c r="F3" t="s">
        <v>276</v>
      </c>
      <c r="G3" t="s">
        <v>277</v>
      </c>
      <c r="H3" t="s">
        <v>278</v>
      </c>
      <c r="I3" t="s">
        <v>279</v>
      </c>
      <c r="J3" t="s">
        <v>280</v>
      </c>
    </row>
    <row r="4" spans="1:10" x14ac:dyDescent="0.25">
      <c r="A4" s="115" t="s">
        <v>28</v>
      </c>
      <c r="B4" s="2">
        <v>49.721332890140388</v>
      </c>
      <c r="C4" s="2">
        <v>4703.5096478208652</v>
      </c>
      <c r="D4" s="2">
        <v>151.47167520881803</v>
      </c>
      <c r="E4" s="2">
        <v>2.1196492279944139</v>
      </c>
      <c r="F4" s="2">
        <v>3106.8928424865639</v>
      </c>
      <c r="G4" s="2">
        <v>70.70112261885761</v>
      </c>
      <c r="H4" s="2">
        <v>2.2054346853716229</v>
      </c>
      <c r="I4" s="2">
        <v>2280.8884988227564</v>
      </c>
      <c r="J4" s="2">
        <v>43.906899869943224</v>
      </c>
    </row>
    <row r="5" spans="1:10" x14ac:dyDescent="0.25">
      <c r="A5" s="115" t="s">
        <v>30</v>
      </c>
      <c r="B5" s="2">
        <v>0.72556101000000006</v>
      </c>
      <c r="C5" s="2">
        <v>104.35726000000001</v>
      </c>
      <c r="D5" s="2">
        <v>2.3632919700000001</v>
      </c>
      <c r="E5" s="2">
        <v>3.0931086222234259E-2</v>
      </c>
      <c r="F5" s="2">
        <v>103.63180930146785</v>
      </c>
      <c r="G5" s="2">
        <v>1.9908347615214066</v>
      </c>
      <c r="H5" s="2">
        <v>3.2182914752966793E-2</v>
      </c>
      <c r="I5" s="2">
        <v>101.91144421344569</v>
      </c>
      <c r="J5" s="2">
        <v>2.0309551825091083</v>
      </c>
    </row>
    <row r="6" spans="1:10" x14ac:dyDescent="0.25">
      <c r="A6" s="115" t="s">
        <v>34</v>
      </c>
      <c r="B6" s="2">
        <v>8.4306383103280051</v>
      </c>
      <c r="C6" s="2">
        <v>985.77394956394278</v>
      </c>
      <c r="D6" s="2">
        <v>28.842050774507236</v>
      </c>
      <c r="E6" s="2">
        <v>0.35940299560091699</v>
      </c>
      <c r="F6" s="2">
        <v>826.95645810630481</v>
      </c>
      <c r="G6" s="2">
        <v>20.247095296289327</v>
      </c>
      <c r="H6" s="2">
        <v>0.37394858642470624</v>
      </c>
      <c r="I6" s="2">
        <v>688.94726137380985</v>
      </c>
      <c r="J6" s="2">
        <v>16.682986497543471</v>
      </c>
    </row>
    <row r="7" spans="1:10" x14ac:dyDescent="0.25">
      <c r="A7" s="115" t="s">
        <v>271</v>
      </c>
      <c r="B7" s="2">
        <v>58.877532210468395</v>
      </c>
      <c r="C7" s="2">
        <v>5793.6408573848084</v>
      </c>
      <c r="D7" s="2">
        <v>182.67701795332528</v>
      </c>
      <c r="E7" s="2">
        <v>2.5099833098175655</v>
      </c>
      <c r="F7" s="2">
        <v>4037.4811098943364</v>
      </c>
      <c r="G7" s="2">
        <v>92.939052676668354</v>
      </c>
      <c r="H7" s="2">
        <v>2.6115661865492954</v>
      </c>
      <c r="I7" s="2">
        <v>3071.7472044100118</v>
      </c>
      <c r="J7" s="2">
        <v>62.620841549995795</v>
      </c>
    </row>
    <row r="8" spans="1:10" x14ac:dyDescent="0.25">
      <c r="A8" s="115" t="s">
        <v>247</v>
      </c>
      <c r="B8" s="2">
        <v>117.75506442093679</v>
      </c>
      <c r="C8" s="2">
        <v>11587.281714769615</v>
      </c>
      <c r="D8" s="2">
        <v>365.35403590665055</v>
      </c>
      <c r="E8" s="2">
        <v>5.0199666196351309</v>
      </c>
      <c r="F8" s="2">
        <v>8074.9622197886729</v>
      </c>
      <c r="G8" s="2">
        <v>185.87810535333671</v>
      </c>
      <c r="H8" s="2">
        <v>5.2231323730985917</v>
      </c>
      <c r="I8" s="2">
        <v>6143.4944088200236</v>
      </c>
      <c r="J8" s="2">
        <v>125.2416830999916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U35"/>
  <sheetViews>
    <sheetView topLeftCell="A14" zoomScaleNormal="100" workbookViewId="0">
      <selection activeCell="A2" sqref="A2"/>
    </sheetView>
  </sheetViews>
  <sheetFormatPr defaultRowHeight="15" x14ac:dyDescent="0.25"/>
  <cols>
    <col min="1" max="1" width="11.28515625" customWidth="1"/>
    <col min="2" max="2" width="13.140625" bestFit="1" customWidth="1"/>
    <col min="3" max="3" width="11" bestFit="1" customWidth="1"/>
    <col min="4" max="4" width="6.5703125" bestFit="1" customWidth="1"/>
    <col min="5" max="5" width="7.5703125" bestFit="1" customWidth="1"/>
    <col min="6" max="7" width="9.42578125" bestFit="1" customWidth="1"/>
    <col min="8" max="8" width="5.5703125" bestFit="1" customWidth="1"/>
    <col min="9" max="9" width="6.5703125" bestFit="1" customWidth="1"/>
    <col min="10" max="10" width="17.28515625" bestFit="1" customWidth="1"/>
    <col min="11" max="11" width="14.140625" bestFit="1" customWidth="1"/>
    <col min="12" max="12" width="8.5703125" bestFit="1" customWidth="1"/>
    <col min="13" max="13" width="7.140625" bestFit="1" customWidth="1"/>
    <col min="14" max="14" width="8.140625" bestFit="1" customWidth="1"/>
    <col min="15" max="16" width="12.85546875" bestFit="1" customWidth="1"/>
    <col min="17" max="17" width="8.140625" bestFit="1" customWidth="1"/>
    <col min="18" max="18" width="8.42578125" bestFit="1" customWidth="1"/>
    <col min="19" max="19" width="8.5703125" bestFit="1" customWidth="1"/>
    <col min="20" max="20" width="10" bestFit="1" customWidth="1"/>
    <col min="21" max="22" width="14.5703125" bestFit="1" customWidth="1"/>
    <col min="23" max="23" width="9.42578125" bestFit="1" customWidth="1"/>
    <col min="24" max="24" width="9.85546875" bestFit="1" customWidth="1"/>
    <col min="25" max="25" width="8.5703125" bestFit="1" customWidth="1"/>
    <col min="26" max="26" width="7.140625" bestFit="1" customWidth="1"/>
    <col min="27" max="27" width="8.140625" bestFit="1" customWidth="1"/>
    <col min="28" max="29" width="12.85546875" bestFit="1" customWidth="1"/>
    <col min="30" max="30" width="8.140625" bestFit="1" customWidth="1"/>
    <col min="31" max="31" width="8.42578125" bestFit="1" customWidth="1"/>
    <col min="32" max="32" width="8.5703125" bestFit="1" customWidth="1"/>
    <col min="33" max="33" width="10" bestFit="1" customWidth="1"/>
    <col min="34" max="35" width="14.5703125" bestFit="1" customWidth="1"/>
    <col min="36" max="36" width="9.42578125" bestFit="1" customWidth="1"/>
    <col min="37" max="37" width="9.85546875" bestFit="1" customWidth="1"/>
  </cols>
  <sheetData>
    <row r="1" spans="1:47" x14ac:dyDescent="0.25">
      <c r="L1">
        <v>2017</v>
      </c>
      <c r="N1">
        <v>8</v>
      </c>
      <c r="O1">
        <v>9</v>
      </c>
      <c r="P1">
        <v>10</v>
      </c>
      <c r="Q1">
        <v>11</v>
      </c>
      <c r="R1">
        <v>12</v>
      </c>
      <c r="Y1">
        <v>2024</v>
      </c>
      <c r="AA1">
        <v>8</v>
      </c>
      <c r="AB1">
        <v>9</v>
      </c>
      <c r="AC1">
        <v>10</v>
      </c>
      <c r="AD1">
        <v>11</v>
      </c>
      <c r="AE1">
        <v>12</v>
      </c>
      <c r="AM1">
        <v>2008</v>
      </c>
      <c r="AP1">
        <v>2017</v>
      </c>
      <c r="AS1">
        <v>2024</v>
      </c>
    </row>
    <row r="2" spans="1:47" x14ac:dyDescent="0.25">
      <c r="A2" s="3" t="s">
        <v>43</v>
      </c>
      <c r="B2" s="3" t="s">
        <v>44</v>
      </c>
      <c r="C2" s="3" t="s">
        <v>45</v>
      </c>
      <c r="D2" s="3" t="s">
        <v>46</v>
      </c>
      <c r="E2" s="3" t="s">
        <v>47</v>
      </c>
      <c r="F2" s="3" t="s">
        <v>48</v>
      </c>
      <c r="G2" s="3" t="s">
        <v>49</v>
      </c>
      <c r="H2" s="3" t="s">
        <v>50</v>
      </c>
      <c r="I2" s="3" t="s">
        <v>51</v>
      </c>
      <c r="J2" s="54" t="s">
        <v>186</v>
      </c>
      <c r="K2" s="54" t="s">
        <v>187</v>
      </c>
      <c r="L2" s="55" t="s">
        <v>188</v>
      </c>
      <c r="M2" s="55" t="s">
        <v>195</v>
      </c>
      <c r="N2" s="56" t="s">
        <v>189</v>
      </c>
      <c r="O2" s="56" t="s">
        <v>207</v>
      </c>
      <c r="P2" s="56" t="s">
        <v>190</v>
      </c>
      <c r="Q2" s="56" t="s">
        <v>191</v>
      </c>
      <c r="R2" s="56" t="s">
        <v>194</v>
      </c>
      <c r="S2" s="3" t="s">
        <v>196</v>
      </c>
      <c r="T2" s="3" t="s">
        <v>192</v>
      </c>
      <c r="U2" s="3" t="s">
        <v>197</v>
      </c>
      <c r="V2" s="3" t="s">
        <v>198</v>
      </c>
      <c r="W2" s="3" t="s">
        <v>193</v>
      </c>
      <c r="X2" s="3" t="s">
        <v>199</v>
      </c>
      <c r="Y2" s="55" t="s">
        <v>208</v>
      </c>
      <c r="Z2" s="55" t="s">
        <v>195</v>
      </c>
      <c r="AA2" s="56" t="s">
        <v>189</v>
      </c>
      <c r="AB2" s="56" t="s">
        <v>207</v>
      </c>
      <c r="AC2" s="56" t="s">
        <v>190</v>
      </c>
      <c r="AD2" s="56" t="s">
        <v>191</v>
      </c>
      <c r="AE2" s="56" t="s">
        <v>194</v>
      </c>
      <c r="AF2" s="3" t="s">
        <v>209</v>
      </c>
      <c r="AG2" s="3" t="s">
        <v>210</v>
      </c>
      <c r="AH2" s="3" t="s">
        <v>211</v>
      </c>
      <c r="AI2" s="3" t="s">
        <v>212</v>
      </c>
      <c r="AJ2" s="3" t="s">
        <v>213</v>
      </c>
      <c r="AK2" s="3" t="s">
        <v>214</v>
      </c>
      <c r="AL2" s="110" t="s">
        <v>262</v>
      </c>
      <c r="AM2" s="114" t="s">
        <v>265</v>
      </c>
      <c r="AN2" s="114" t="s">
        <v>266</v>
      </c>
      <c r="AO2" s="114" t="s">
        <v>267</v>
      </c>
      <c r="AP2" s="114" t="s">
        <v>193</v>
      </c>
      <c r="AQ2" s="114" t="s">
        <v>192</v>
      </c>
      <c r="AR2" s="114" t="s">
        <v>268</v>
      </c>
      <c r="AS2" s="114" t="s">
        <v>213</v>
      </c>
      <c r="AT2" s="114" t="s">
        <v>210</v>
      </c>
      <c r="AU2" s="114" t="s">
        <v>269</v>
      </c>
    </row>
    <row r="3" spans="1:47" x14ac:dyDescent="0.25">
      <c r="A3" s="4" t="s">
        <v>52</v>
      </c>
      <c r="B3" s="4" t="s">
        <v>54</v>
      </c>
      <c r="C3" s="4" t="s">
        <v>28</v>
      </c>
      <c r="D3" s="7">
        <v>19.904506999999999</v>
      </c>
      <c r="E3" s="7">
        <v>142.25040000000001</v>
      </c>
      <c r="F3" s="7">
        <v>4.6116869999999999</v>
      </c>
      <c r="G3" s="7">
        <v>4.2427530000000004</v>
      </c>
      <c r="H3" s="7">
        <v>1.405516</v>
      </c>
      <c r="I3" s="7">
        <v>6.8813599999999999</v>
      </c>
      <c r="J3" t="str">
        <f>A3&amp;"_"&amp;C3</f>
        <v>13013_2285002006</v>
      </c>
      <c r="K3" t="str">
        <f>13&amp;"_"&amp;C3</f>
        <v>13_2285002006</v>
      </c>
      <c r="L3" s="58">
        <f>IF(ISNA(VLOOKUP($J3,'SEMAP Nonroad Growth Factors'!$A$3:$V$121,'SEMAP Nonroad Growth Factors'!U$1,FALSE)),VLOOKUP($K3,'SEMAP Nonroad Growth Factors'!$A$3:$V$121,'SEMAP Nonroad Growth Factors'!U$1,FALSE),VLOOKUP($J3,'SEMAP Nonroad Growth Factors'!$A$3:$V$121,'SEMAP Nonroad Growth Factors'!U$1,FALSE))</f>
        <v>1.0139987806523121</v>
      </c>
      <c r="M3" s="58">
        <v>0</v>
      </c>
      <c r="N3" s="58">
        <f>VLOOKUP($K3,'SEMAP Locomotive Controls_2017'!$A$5:$L$9,N$1,FALSE)</f>
        <v>34.857142857142861</v>
      </c>
      <c r="O3" s="58">
        <f>VLOOKUP($K3,'SEMAP Locomotive Controls_2017'!$A$5:$L$9,O$1,FALSE)</f>
        <v>53.968253968253968</v>
      </c>
      <c r="P3" s="58">
        <f>VLOOKUP($K3,'SEMAP Locomotive Controls_2017'!$A$5:$L$9,P$1,FALSE)</f>
        <v>53.968253968253975</v>
      </c>
      <c r="Q3" s="58">
        <f>VLOOKUP($K3,'SEMAP Locomotive Controls_2017'!$A$5:$L$9,Q$1,FALSE)</f>
        <v>95.795795795795797</v>
      </c>
      <c r="R3" s="58">
        <f>VLOOKUP($K3,'SEMAP Locomotive Controls_2017'!$A$5:$L$9,R$1,FALSE)</f>
        <v>50.537634408602159</v>
      </c>
      <c r="S3" s="58">
        <f>D3*$L3*(1-M3/100)</f>
        <v>20.183145827485408</v>
      </c>
      <c r="T3" s="58">
        <f t="shared" ref="T3:X3" si="0">E3*$L3*(1-N3/100)</f>
        <v>93.963185513100683</v>
      </c>
      <c r="U3" s="58">
        <f t="shared" si="0"/>
        <v>2.1525572198056104</v>
      </c>
      <c r="V3" s="58">
        <f t="shared" si="0"/>
        <v>1.9803530903120512</v>
      </c>
      <c r="W3" s="58">
        <f t="shared" si="0"/>
        <v>5.9917961389256411E-2</v>
      </c>
      <c r="X3" s="58">
        <f t="shared" si="0"/>
        <v>3.4513308587587233</v>
      </c>
      <c r="Y3" s="58">
        <f>IF(ISNA(VLOOKUP($J3,'SEMAP Nonroad Growth Factors'!$A$3:$V$121,'SEMAP Nonroad Growth Factors'!V$1,FALSE)),VLOOKUP($K3,'SEMAP Nonroad Growth Factors'!$A$3:$V$121,'SEMAP Nonroad Growth Factors'!V$1,FALSE),VLOOKUP($J3,'SEMAP Nonroad Growth Factors'!$A$3:$V$121,'SEMAP Nonroad Growth Factors'!V$1,FALSE))</f>
        <v>1.0742193560351232</v>
      </c>
      <c r="Z3" s="58">
        <v>0</v>
      </c>
      <c r="AA3" s="58">
        <f>VLOOKUP($K3,'SEMAP Locomotive Controls_2024'!$A$5:$L$9,AA$1,FALSE)</f>
        <v>54.857142857142861</v>
      </c>
      <c r="AB3" s="58">
        <f>VLOOKUP($K3,'SEMAP Locomotive Controls_2024'!$A$5:$L$9,AB$1,FALSE)</f>
        <v>73.015873015873012</v>
      </c>
      <c r="AC3" s="58">
        <f>VLOOKUP($K3,'SEMAP Locomotive Controls_2024'!$A$5:$L$9,AC$1,FALSE)</f>
        <v>73.015873015873012</v>
      </c>
      <c r="AD3" s="58">
        <f>VLOOKUP($K3,'SEMAP Locomotive Controls_2024'!$A$5:$L$9,AD$1,FALSE)</f>
        <v>95.870870870870874</v>
      </c>
      <c r="AE3" s="58">
        <f>VLOOKUP($K3,'SEMAP Locomotive Controls_2024'!$A$5:$L$9,AE$1,FALSE)</f>
        <v>69.892473118279568</v>
      </c>
      <c r="AF3" s="58">
        <f>D3*$Y3*(1-Z3/100)</f>
        <v>21.3818066917366</v>
      </c>
      <c r="AG3" s="58">
        <f t="shared" ref="AG3:AK3" si="1">E3*$Y3*(1-AA3/100)</f>
        <v>68.981957220659183</v>
      </c>
      <c r="AH3" s="58">
        <f t="shared" si="1"/>
        <v>1.3367837852283231</v>
      </c>
      <c r="AI3" s="58">
        <f t="shared" si="1"/>
        <v>1.2298413606840239</v>
      </c>
      <c r="AJ3" s="58">
        <f t="shared" si="1"/>
        <v>6.2342933245449247E-2</v>
      </c>
      <c r="AK3" s="58">
        <f t="shared" si="1"/>
        <v>2.2255755163406881</v>
      </c>
      <c r="AL3" s="112">
        <f>VLOOKUP(A3,cnty!$A$2:$C$23,3,FALSE)</f>
        <v>1</v>
      </c>
      <c r="AM3" s="58">
        <f>H3*AL3</f>
        <v>1.405516</v>
      </c>
      <c r="AN3" s="58">
        <f>E3*AL3</f>
        <v>142.25040000000001</v>
      </c>
      <c r="AO3" s="58">
        <f>G3*AL3</f>
        <v>4.2427530000000004</v>
      </c>
      <c r="AP3" s="58">
        <f>W3*AL3</f>
        <v>5.9917961389256411E-2</v>
      </c>
      <c r="AQ3" s="58">
        <f>T3*AL3</f>
        <v>93.963185513100683</v>
      </c>
      <c r="AR3" s="58">
        <f>V3*AL3</f>
        <v>1.9803530903120512</v>
      </c>
      <c r="AS3" s="58">
        <f>AJ3*AL3</f>
        <v>6.2342933245449247E-2</v>
      </c>
      <c r="AT3" s="58">
        <f>AG3*AL3</f>
        <v>68.981957220659183</v>
      </c>
      <c r="AU3" s="58">
        <f>AI3*AL3</f>
        <v>1.2298413606840239</v>
      </c>
    </row>
    <row r="4" spans="1:47" x14ac:dyDescent="0.25">
      <c r="A4" s="4" t="s">
        <v>55</v>
      </c>
      <c r="B4" s="4" t="s">
        <v>56</v>
      </c>
      <c r="C4" s="4" t="s">
        <v>28</v>
      </c>
      <c r="D4" s="7">
        <v>83.887233718999994</v>
      </c>
      <c r="E4" s="7">
        <v>599.51279825999995</v>
      </c>
      <c r="F4" s="7">
        <v>19.435888470999998</v>
      </c>
      <c r="G4" s="7">
        <v>17.881022005999998</v>
      </c>
      <c r="H4" s="7">
        <v>5.9235306724000001</v>
      </c>
      <c r="I4" s="7">
        <v>29.001402726999999</v>
      </c>
      <c r="J4" t="str">
        <f t="shared" ref="J4:J30" si="2">A4&amp;"_"&amp;C4</f>
        <v>13015_2285002006</v>
      </c>
      <c r="K4" t="str">
        <f t="shared" ref="K4:K30" si="3">13&amp;"_"&amp;C4</f>
        <v>13_2285002006</v>
      </c>
      <c r="L4" s="58">
        <f>IF(ISNA(VLOOKUP($J4,'SEMAP Nonroad Growth Factors'!$A$3:$V$121,'SEMAP Nonroad Growth Factors'!U$1,FALSE)),VLOOKUP($K4,'SEMAP Nonroad Growth Factors'!$A$3:$V$121,'SEMAP Nonroad Growth Factors'!U$1,FALSE),VLOOKUP($J4,'SEMAP Nonroad Growth Factors'!$A$3:$V$121,'SEMAP Nonroad Growth Factors'!U$1,FALSE))</f>
        <v>1.0139987806523121</v>
      </c>
      <c r="M4" s="58">
        <v>0</v>
      </c>
      <c r="N4" s="58">
        <f>VLOOKUP($K4,'SEMAP Locomotive Controls_2017'!$A$5:$L$9,N$1,FALSE)</f>
        <v>34.857142857142861</v>
      </c>
      <c r="O4" s="58">
        <f>VLOOKUP($K4,'SEMAP Locomotive Controls_2017'!$A$5:$L$9,O$1,FALSE)</f>
        <v>53.968253968253968</v>
      </c>
      <c r="P4" s="58">
        <f>VLOOKUP($K4,'SEMAP Locomotive Controls_2017'!$A$5:$L$9,P$1,FALSE)</f>
        <v>53.968253968253975</v>
      </c>
      <c r="Q4" s="58">
        <f>VLOOKUP($K4,'SEMAP Locomotive Controls_2017'!$A$5:$L$9,Q$1,FALSE)</f>
        <v>95.795795795795797</v>
      </c>
      <c r="R4" s="58">
        <f>VLOOKUP($K4,'SEMAP Locomotive Controls_2017'!$A$5:$L$9,R$1,FALSE)</f>
        <v>50.537634408602159</v>
      </c>
      <c r="S4" s="58">
        <f t="shared" ref="S4:S30" si="4">D4*$L4*(1-M4/100)</f>
        <v>85.061552703361514</v>
      </c>
      <c r="T4" s="58">
        <f t="shared" ref="T4:T30" si="5">E4*$L4*(1-N4/100)</f>
        <v>396.00684624002798</v>
      </c>
      <c r="U4" s="58">
        <f t="shared" ref="U4:U30" si="6">F4*$L4*(1-O4/100)</f>
        <v>9.0719214143517704</v>
      </c>
      <c r="V4" s="58">
        <f t="shared" ref="V4:V30" si="7">G4*$L4*(1-P4/100)</f>
        <v>8.3461698542243408</v>
      </c>
      <c r="W4" s="58">
        <f t="shared" ref="W4:W30" si="8">H4*$L4*(1-Q4/100)</f>
        <v>0.252523544461208</v>
      </c>
      <c r="X4" s="58">
        <f t="shared" ref="X4:X30" si="9">I4*$L4*(1-R4/100)</f>
        <v>14.5455892699967</v>
      </c>
      <c r="Y4" s="58">
        <f>IF(ISNA(VLOOKUP($J4,'SEMAP Nonroad Growth Factors'!$A$3:$V$121,'SEMAP Nonroad Growth Factors'!V$1,FALSE)),VLOOKUP($K4,'SEMAP Nonroad Growth Factors'!$A$3:$V$121,'SEMAP Nonroad Growth Factors'!V$1,FALSE),VLOOKUP($J4,'SEMAP Nonroad Growth Factors'!$A$3:$V$121,'SEMAP Nonroad Growth Factors'!V$1,FALSE))</f>
        <v>1.0742193560351232</v>
      </c>
      <c r="Z4" s="58">
        <v>0</v>
      </c>
      <c r="AA4" s="58">
        <f>VLOOKUP($K4,'SEMAP Locomotive Controls_2024'!$A$5:$L$9,AA$1,FALSE)</f>
        <v>54.857142857142861</v>
      </c>
      <c r="AB4" s="58">
        <f>VLOOKUP($K4,'SEMAP Locomotive Controls_2024'!$A$5:$L$9,AB$1,FALSE)</f>
        <v>73.015873015873012</v>
      </c>
      <c r="AC4" s="58">
        <f>VLOOKUP($K4,'SEMAP Locomotive Controls_2024'!$A$5:$L$9,AC$1,FALSE)</f>
        <v>73.015873015873012</v>
      </c>
      <c r="AD4" s="58">
        <f>VLOOKUP($K4,'SEMAP Locomotive Controls_2024'!$A$5:$L$9,AD$1,FALSE)</f>
        <v>95.870870870870874</v>
      </c>
      <c r="AE4" s="58">
        <f>VLOOKUP($K4,'SEMAP Locomotive Controls_2024'!$A$5:$L$9,AE$1,FALSE)</f>
        <v>69.892473118279568</v>
      </c>
      <c r="AF4" s="58">
        <f t="shared" ref="AF4:AF30" si="10">D4*$Y4*(1-Z4/100)</f>
        <v>90.113290185192042</v>
      </c>
      <c r="AG4" s="58">
        <f t="shared" ref="AG4:AG30" si="11">E4*$Y4*(1-AA4/100)</f>
        <v>290.72372522544043</v>
      </c>
      <c r="AH4" s="58">
        <f t="shared" ref="AH4:AH30" si="12">F4*$Y4*(1-AB4/100)</f>
        <v>5.6338560183158348</v>
      </c>
      <c r="AI4" s="58">
        <f t="shared" ref="AI4:AI30" si="13">G4*$Y4*(1-AC4/100)</f>
        <v>5.1831488739221934</v>
      </c>
      <c r="AJ4" s="58">
        <f t="shared" ref="AJ4:AJ30" si="14">H4*$Y4*(1-AD4/100)</f>
        <v>0.26274355986470754</v>
      </c>
      <c r="AK4" s="58">
        <f t="shared" ref="AK4:AK30" si="15">I4*$Y4*(1-AE4/100)</f>
        <v>9.3796592314233322</v>
      </c>
      <c r="AL4" s="112">
        <f>VLOOKUP(A4,cnty!$A$2:$C$23,3,FALSE)</f>
        <v>1</v>
      </c>
      <c r="AM4" s="58">
        <f t="shared" ref="AM4:AM34" si="16">H4*AL4</f>
        <v>5.9235306724000001</v>
      </c>
      <c r="AN4" s="58">
        <f t="shared" ref="AN4:AN34" si="17">E4*AL4</f>
        <v>599.51279825999995</v>
      </c>
      <c r="AO4" s="58">
        <f t="shared" ref="AO4:AO34" si="18">G4*AL4</f>
        <v>17.881022005999998</v>
      </c>
      <c r="AP4" s="58">
        <f t="shared" ref="AP4:AP34" si="19">W4*AL4</f>
        <v>0.252523544461208</v>
      </c>
      <c r="AQ4" s="58">
        <f t="shared" ref="AQ4:AQ34" si="20">T4*AL4</f>
        <v>396.00684624002798</v>
      </c>
      <c r="AR4" s="58">
        <f t="shared" ref="AR4:AR34" si="21">V4*AL4</f>
        <v>8.3461698542243408</v>
      </c>
      <c r="AS4" s="58">
        <f t="shared" ref="AS4:AS34" si="22">AJ4*AL4</f>
        <v>0.26274355986470754</v>
      </c>
      <c r="AT4" s="58">
        <f t="shared" ref="AT4:AT34" si="23">AG4*AL4</f>
        <v>290.72372522544043</v>
      </c>
      <c r="AU4" s="58">
        <f t="shared" ref="AU4:AU34" si="24">AI4*AL4</f>
        <v>5.1831488739221934</v>
      </c>
    </row>
    <row r="5" spans="1:47" x14ac:dyDescent="0.25">
      <c r="A5" s="4" t="s">
        <v>57</v>
      </c>
      <c r="B5" s="4" t="s">
        <v>58</v>
      </c>
      <c r="C5" s="4" t="s">
        <v>28</v>
      </c>
      <c r="D5" s="7">
        <v>20.475819000000001</v>
      </c>
      <c r="E5" s="7">
        <v>126.95851</v>
      </c>
      <c r="F5" s="7">
        <v>4.8325205999999996</v>
      </c>
      <c r="G5" s="7">
        <v>4.4459140000000001</v>
      </c>
      <c r="H5" s="7">
        <v>1.4458610000000001</v>
      </c>
      <c r="I5" s="7">
        <v>7.2117665000000004</v>
      </c>
      <c r="J5" t="str">
        <f t="shared" si="2"/>
        <v>13045_2285002006</v>
      </c>
      <c r="K5" t="str">
        <f t="shared" si="3"/>
        <v>13_2285002006</v>
      </c>
      <c r="L5" s="58">
        <f>IF(ISNA(VLOOKUP($J5,'SEMAP Nonroad Growth Factors'!$A$3:$V$121,'SEMAP Nonroad Growth Factors'!U$1,FALSE)),VLOOKUP($K5,'SEMAP Nonroad Growth Factors'!$A$3:$V$121,'SEMAP Nonroad Growth Factors'!U$1,FALSE),VLOOKUP($J5,'SEMAP Nonroad Growth Factors'!$A$3:$V$121,'SEMAP Nonroad Growth Factors'!U$1,FALSE))</f>
        <v>1.0139987806523121</v>
      </c>
      <c r="M5" s="58">
        <v>0</v>
      </c>
      <c r="N5" s="58">
        <f>VLOOKUP($K5,'SEMAP Locomotive Controls_2017'!$A$5:$L$9,N$1,FALSE)</f>
        <v>34.857142857142861</v>
      </c>
      <c r="O5" s="58">
        <f>VLOOKUP($K5,'SEMAP Locomotive Controls_2017'!$A$5:$L$9,O$1,FALSE)</f>
        <v>53.968253968253968</v>
      </c>
      <c r="P5" s="58">
        <f>VLOOKUP($K5,'SEMAP Locomotive Controls_2017'!$A$5:$L$9,P$1,FALSE)</f>
        <v>53.968253968253975</v>
      </c>
      <c r="Q5" s="58">
        <f>VLOOKUP($K5,'SEMAP Locomotive Controls_2017'!$A$5:$L$9,Q$1,FALSE)</f>
        <v>95.795795795795797</v>
      </c>
      <c r="R5" s="58">
        <f>VLOOKUP($K5,'SEMAP Locomotive Controls_2017'!$A$5:$L$9,R$1,FALSE)</f>
        <v>50.537634408602159</v>
      </c>
      <c r="S5" s="58">
        <f t="shared" si="4"/>
        <v>20.762455498857445</v>
      </c>
      <c r="T5" s="58">
        <f t="shared" si="5"/>
        <v>83.862161565780099</v>
      </c>
      <c r="U5" s="58">
        <f t="shared" si="6"/>
        <v>2.255633807626003</v>
      </c>
      <c r="V5" s="58">
        <f t="shared" si="7"/>
        <v>2.0751807916137497</v>
      </c>
      <c r="W5" s="58">
        <f t="shared" si="8"/>
        <v>6.1637892113808497E-2</v>
      </c>
      <c r="X5" s="58">
        <f t="shared" si="9"/>
        <v>3.6170455066458369</v>
      </c>
      <c r="Y5" s="58">
        <f>IF(ISNA(VLOOKUP($J5,'SEMAP Nonroad Growth Factors'!$A$3:$V$121,'SEMAP Nonroad Growth Factors'!V$1,FALSE)),VLOOKUP($K5,'SEMAP Nonroad Growth Factors'!$A$3:$V$121,'SEMAP Nonroad Growth Factors'!V$1,FALSE),VLOOKUP($J5,'SEMAP Nonroad Growth Factors'!$A$3:$V$121,'SEMAP Nonroad Growth Factors'!V$1,FALSE))</f>
        <v>1.0742193560351232</v>
      </c>
      <c r="Z5" s="58">
        <v>0</v>
      </c>
      <c r="AA5" s="58">
        <f>VLOOKUP($K5,'SEMAP Locomotive Controls_2024'!$A$5:$L$9,AA$1,FALSE)</f>
        <v>54.857142857142861</v>
      </c>
      <c r="AB5" s="58">
        <f>VLOOKUP($K5,'SEMAP Locomotive Controls_2024'!$A$5:$L$9,AB$1,FALSE)</f>
        <v>73.015873015873012</v>
      </c>
      <c r="AC5" s="58">
        <f>VLOOKUP($K5,'SEMAP Locomotive Controls_2024'!$A$5:$L$9,AC$1,FALSE)</f>
        <v>73.015873015873012</v>
      </c>
      <c r="AD5" s="58">
        <f>VLOOKUP($K5,'SEMAP Locomotive Controls_2024'!$A$5:$L$9,AD$1,FALSE)</f>
        <v>95.870870870870874</v>
      </c>
      <c r="AE5" s="58">
        <f>VLOOKUP($K5,'SEMAP Locomotive Controls_2024'!$A$5:$L$9,AE$1,FALSE)</f>
        <v>69.892473118279568</v>
      </c>
      <c r="AF5" s="58">
        <f t="shared" si="10"/>
        <v>21.995521100471741</v>
      </c>
      <c r="AG5" s="58">
        <f t="shared" si="11"/>
        <v>61.566410397570976</v>
      </c>
      <c r="AH5" s="58">
        <f t="shared" si="12"/>
        <v>1.4007965371157769</v>
      </c>
      <c r="AI5" s="58">
        <f t="shared" si="13"/>
        <v>1.2887313787166377</v>
      </c>
      <c r="AJ5" s="58">
        <f t="shared" si="14"/>
        <v>6.41324722060784E-2</v>
      </c>
      <c r="AK5" s="58">
        <f t="shared" si="15"/>
        <v>2.3324358777866552</v>
      </c>
      <c r="AL5" s="112">
        <f>VLOOKUP(A5,cnty!$A$2:$C$23,3,FALSE)</f>
        <v>1</v>
      </c>
      <c r="AM5" s="58">
        <f t="shared" si="16"/>
        <v>1.4458610000000001</v>
      </c>
      <c r="AN5" s="58">
        <f t="shared" si="17"/>
        <v>126.95851</v>
      </c>
      <c r="AO5" s="58">
        <f t="shared" si="18"/>
        <v>4.4459140000000001</v>
      </c>
      <c r="AP5" s="58">
        <f t="shared" si="19"/>
        <v>6.1637892113808497E-2</v>
      </c>
      <c r="AQ5" s="58">
        <f t="shared" si="20"/>
        <v>83.862161565780099</v>
      </c>
      <c r="AR5" s="58">
        <f t="shared" si="21"/>
        <v>2.0751807916137497</v>
      </c>
      <c r="AS5" s="58">
        <f t="shared" si="22"/>
        <v>6.41324722060784E-2</v>
      </c>
      <c r="AT5" s="58">
        <f t="shared" si="23"/>
        <v>61.566410397570976</v>
      </c>
      <c r="AU5" s="58">
        <f t="shared" si="24"/>
        <v>1.2887313787166377</v>
      </c>
    </row>
    <row r="6" spans="1:47" x14ac:dyDescent="0.25">
      <c r="A6" s="4" t="s">
        <v>57</v>
      </c>
      <c r="B6" s="4" t="s">
        <v>58</v>
      </c>
      <c r="C6" s="4" t="s">
        <v>30</v>
      </c>
      <c r="D6" s="7">
        <v>0.65846700000000002</v>
      </c>
      <c r="E6" s="7">
        <v>6.6875600000000004</v>
      </c>
      <c r="F6" s="7">
        <v>0.16461700000000001</v>
      </c>
      <c r="G6" s="7">
        <v>0.151448</v>
      </c>
      <c r="H6" s="7">
        <v>4.64964E-2</v>
      </c>
      <c r="I6" s="7">
        <v>0.24692500000000001</v>
      </c>
      <c r="J6" t="str">
        <f t="shared" si="2"/>
        <v>13045_2285002007</v>
      </c>
      <c r="K6" t="str">
        <f t="shared" si="3"/>
        <v>13_2285002007</v>
      </c>
      <c r="L6" s="58">
        <f>IF(ISNA(VLOOKUP($J6,'SEMAP Nonroad Growth Factors'!$A$3:$V$121,'SEMAP Nonroad Growth Factors'!U$1,FALSE)),VLOOKUP($K6,'SEMAP Nonroad Growth Factors'!$A$3:$V$121,'SEMAP Nonroad Growth Factors'!U$1,FALSE),VLOOKUP($J6,'SEMAP Nonroad Growth Factors'!$A$3:$V$121,'SEMAP Nonroad Growth Factors'!U$1,FALSE))</f>
        <v>1.0139987806523103</v>
      </c>
      <c r="M6" s="58">
        <v>0</v>
      </c>
      <c r="N6" s="58">
        <f>VLOOKUP($K6,'SEMAP Locomotive Controls_2017'!$A$5:$L$9,N$1,FALSE)</f>
        <v>2.0661157024793391</v>
      </c>
      <c r="O6" s="58">
        <f>VLOOKUP($K6,'SEMAP Locomotive Controls_2017'!$A$5:$L$9,O$1,FALSE)</f>
        <v>16.92307692307692</v>
      </c>
      <c r="P6" s="58">
        <f>VLOOKUP($K6,'SEMAP Locomotive Controls_2017'!$A$5:$L$9,P$1,FALSE)</f>
        <v>16.923076923076913</v>
      </c>
      <c r="Q6" s="58">
        <f>VLOOKUP($K6,'SEMAP Locomotive Controls_2017'!$A$5:$L$9,Q$1,FALSE)</f>
        <v>95.795795795795797</v>
      </c>
      <c r="R6" s="58">
        <f>VLOOKUP($K6,'SEMAP Locomotive Controls_2017'!$A$5:$L$9,R$1,FALSE)</f>
        <v>0</v>
      </c>
      <c r="S6" s="58">
        <f t="shared" si="4"/>
        <v>0.66768473509978488</v>
      </c>
      <c r="T6" s="58">
        <f t="shared" si="5"/>
        <v>6.6410707085652145</v>
      </c>
      <c r="U6" s="58">
        <f t="shared" si="6"/>
        <v>0.13867319404354822</v>
      </c>
      <c r="V6" s="58">
        <f t="shared" si="7"/>
        <v>0.12757964178369971</v>
      </c>
      <c r="W6" s="58">
        <f t="shared" si="8"/>
        <v>1.9821684704687936E-3</v>
      </c>
      <c r="X6" s="58">
        <f t="shared" si="9"/>
        <v>0.25038164891257175</v>
      </c>
      <c r="Y6" s="58">
        <f>IF(ISNA(VLOOKUP($J6,'SEMAP Nonroad Growth Factors'!$A$3:$V$121,'SEMAP Nonroad Growth Factors'!V$1,FALSE)),VLOOKUP($K6,'SEMAP Nonroad Growth Factors'!$A$3:$V$121,'SEMAP Nonroad Growth Factors'!V$1,FALSE),VLOOKUP($J6,'SEMAP Nonroad Growth Factors'!$A$3:$V$121,'SEMAP Nonroad Growth Factors'!V$1,FALSE))</f>
        <v>1.0742193560351265</v>
      </c>
      <c r="Z6" s="58">
        <v>0</v>
      </c>
      <c r="AA6" s="58">
        <f>VLOOKUP($K6,'SEMAP Locomotive Controls_2024'!$A$5:$L$9,AA$1,FALSE)</f>
        <v>9.0909090909090917</v>
      </c>
      <c r="AB6" s="58">
        <f>VLOOKUP($K6,'SEMAP Locomotive Controls_2024'!$A$5:$L$9,AB$1,FALSE)</f>
        <v>20</v>
      </c>
      <c r="AC6" s="58">
        <f>VLOOKUP($K6,'SEMAP Locomotive Controls_2024'!$A$5:$L$9,AC$1,FALSE)</f>
        <v>20.000000000000004</v>
      </c>
      <c r="AD6" s="58">
        <f>VLOOKUP($K6,'SEMAP Locomotive Controls_2024'!$A$5:$L$9,AD$1,FALSE)</f>
        <v>95.870870870870874</v>
      </c>
      <c r="AE6" s="58">
        <f>VLOOKUP($K6,'SEMAP Locomotive Controls_2024'!$A$5:$L$9,AE$1,FALSE)</f>
        <v>0</v>
      </c>
      <c r="AF6" s="58">
        <f t="shared" si="10"/>
        <v>0.70733799671038167</v>
      </c>
      <c r="AG6" s="58">
        <f t="shared" si="11"/>
        <v>6.5308239969511552</v>
      </c>
      <c r="AH6" s="58">
        <f t="shared" si="12"/>
        <v>0.14146781418594756</v>
      </c>
      <c r="AI6" s="58">
        <f t="shared" si="13"/>
        <v>0.13015069842624627</v>
      </c>
      <c r="AJ6" s="58">
        <f t="shared" si="14"/>
        <v>2.0623898705910962E-3</v>
      </c>
      <c r="AK6" s="58">
        <f t="shared" si="15"/>
        <v>0.26525161448897361</v>
      </c>
      <c r="AL6" s="112">
        <f>VLOOKUP(A6,cnty!$A$2:$C$23,3,FALSE)</f>
        <v>1</v>
      </c>
      <c r="AM6" s="58">
        <f t="shared" si="16"/>
        <v>4.64964E-2</v>
      </c>
      <c r="AN6" s="58">
        <f t="shared" si="17"/>
        <v>6.6875600000000004</v>
      </c>
      <c r="AO6" s="58">
        <f t="shared" si="18"/>
        <v>0.151448</v>
      </c>
      <c r="AP6" s="58">
        <f t="shared" si="19"/>
        <v>1.9821684704687936E-3</v>
      </c>
      <c r="AQ6" s="58">
        <f t="shared" si="20"/>
        <v>6.6410707085652145</v>
      </c>
      <c r="AR6" s="58">
        <f t="shared" si="21"/>
        <v>0.12757964178369971</v>
      </c>
      <c r="AS6" s="58">
        <f t="shared" si="22"/>
        <v>2.0623898705910962E-3</v>
      </c>
      <c r="AT6" s="58">
        <f t="shared" si="23"/>
        <v>6.5308239969511552</v>
      </c>
      <c r="AU6" s="58">
        <f t="shared" si="24"/>
        <v>0.13015069842624627</v>
      </c>
    </row>
    <row r="7" spans="1:47" x14ac:dyDescent="0.25">
      <c r="A7" s="4" t="s">
        <v>59</v>
      </c>
      <c r="B7" s="4" t="s">
        <v>60</v>
      </c>
      <c r="C7" s="4" t="s">
        <v>30</v>
      </c>
      <c r="D7" s="7">
        <v>2.4759790000000002</v>
      </c>
      <c r="E7" s="7">
        <v>25.14667</v>
      </c>
      <c r="F7" s="7">
        <v>0.61899479999999996</v>
      </c>
      <c r="G7" s="7">
        <v>0.56947590000000003</v>
      </c>
      <c r="H7" s="7">
        <v>0.1748363</v>
      </c>
      <c r="I7" s="7">
        <v>0.92849190000000004</v>
      </c>
      <c r="J7" t="str">
        <f t="shared" si="2"/>
        <v>13057_2285002007</v>
      </c>
      <c r="K7" t="str">
        <f t="shared" si="3"/>
        <v>13_2285002007</v>
      </c>
      <c r="L7" s="58">
        <f>IF(ISNA(VLOOKUP($J7,'SEMAP Nonroad Growth Factors'!$A$3:$V$121,'SEMAP Nonroad Growth Factors'!U$1,FALSE)),VLOOKUP($K7,'SEMAP Nonroad Growth Factors'!$A$3:$V$121,'SEMAP Nonroad Growth Factors'!U$1,FALSE),VLOOKUP($J7,'SEMAP Nonroad Growth Factors'!$A$3:$V$121,'SEMAP Nonroad Growth Factors'!U$1,FALSE))</f>
        <v>1.0139987806523103</v>
      </c>
      <c r="M7" s="58">
        <v>0</v>
      </c>
      <c r="N7" s="58">
        <f>VLOOKUP($K7,'SEMAP Locomotive Controls_2017'!$A$5:$L$9,N$1,FALSE)</f>
        <v>2.0661157024793391</v>
      </c>
      <c r="O7" s="58">
        <f>VLOOKUP($K7,'SEMAP Locomotive Controls_2017'!$A$5:$L$9,O$1,FALSE)</f>
        <v>16.92307692307692</v>
      </c>
      <c r="P7" s="58">
        <f>VLOOKUP($K7,'SEMAP Locomotive Controls_2017'!$A$5:$L$9,P$1,FALSE)</f>
        <v>16.923076923076913</v>
      </c>
      <c r="Q7" s="58">
        <f>VLOOKUP($K7,'SEMAP Locomotive Controls_2017'!$A$5:$L$9,Q$1,FALSE)</f>
        <v>95.795795795795797</v>
      </c>
      <c r="R7" s="58">
        <f>VLOOKUP($K7,'SEMAP Locomotive Controls_2017'!$A$5:$L$9,R$1,FALSE)</f>
        <v>0</v>
      </c>
      <c r="S7" s="58">
        <f t="shared" si="4"/>
        <v>2.5106396869207268</v>
      </c>
      <c r="T7" s="58">
        <f t="shared" si="5"/>
        <v>24.971860223303509</v>
      </c>
      <c r="U7" s="58">
        <f t="shared" si="6"/>
        <v>0.52144059248040797</v>
      </c>
      <c r="V7" s="58">
        <f t="shared" si="7"/>
        <v>0.47972592128288255</v>
      </c>
      <c r="W7" s="58">
        <f t="shared" si="8"/>
        <v>7.4533727633413144E-3</v>
      </c>
      <c r="X7" s="58">
        <f t="shared" si="9"/>
        <v>0.94148965444554689</v>
      </c>
      <c r="Y7" s="58">
        <f>IF(ISNA(VLOOKUP($J7,'SEMAP Nonroad Growth Factors'!$A$3:$V$121,'SEMAP Nonroad Growth Factors'!V$1,FALSE)),VLOOKUP($K7,'SEMAP Nonroad Growth Factors'!$A$3:$V$121,'SEMAP Nonroad Growth Factors'!V$1,FALSE),VLOOKUP($J7,'SEMAP Nonroad Growth Factors'!$A$3:$V$121,'SEMAP Nonroad Growth Factors'!V$1,FALSE))</f>
        <v>1.0742193560351265</v>
      </c>
      <c r="Z7" s="58">
        <v>0</v>
      </c>
      <c r="AA7" s="58">
        <f>VLOOKUP($K7,'SEMAP Locomotive Controls_2024'!$A$5:$L$9,AA$1,FALSE)</f>
        <v>9.0909090909090917</v>
      </c>
      <c r="AB7" s="58">
        <f>VLOOKUP($K7,'SEMAP Locomotive Controls_2024'!$A$5:$L$9,AB$1,FALSE)</f>
        <v>20</v>
      </c>
      <c r="AC7" s="58">
        <f>VLOOKUP($K7,'SEMAP Locomotive Controls_2024'!$A$5:$L$9,AC$1,FALSE)</f>
        <v>20.000000000000004</v>
      </c>
      <c r="AD7" s="58">
        <f>VLOOKUP($K7,'SEMAP Locomotive Controls_2024'!$A$5:$L$9,AD$1,FALSE)</f>
        <v>95.870870870870874</v>
      </c>
      <c r="AE7" s="58">
        <f>VLOOKUP($K7,'SEMAP Locomotive Controls_2024'!$A$5:$L$9,AE$1,FALSE)</f>
        <v>0</v>
      </c>
      <c r="AF7" s="58">
        <f t="shared" si="10"/>
        <v>2.6597445669364967</v>
      </c>
      <c r="AG7" s="58">
        <f t="shared" si="11"/>
        <v>24.557308776207122</v>
      </c>
      <c r="AH7" s="58">
        <f t="shared" si="12"/>
        <v>0.53194895635607353</v>
      </c>
      <c r="AI7" s="58">
        <f t="shared" si="13"/>
        <v>0.48939362766041927</v>
      </c>
      <c r="AJ7" s="58">
        <f t="shared" si="14"/>
        <v>7.7550221980976176E-3</v>
      </c>
      <c r="AK7" s="58">
        <f t="shared" si="15"/>
        <v>0.99740397090183108</v>
      </c>
      <c r="AL7" s="112">
        <f>VLOOKUP(A7,cnty!$A$2:$C$23,3,FALSE)</f>
        <v>1</v>
      </c>
      <c r="AM7" s="58">
        <f t="shared" si="16"/>
        <v>0.1748363</v>
      </c>
      <c r="AN7" s="58">
        <f t="shared" si="17"/>
        <v>25.14667</v>
      </c>
      <c r="AO7" s="58">
        <f t="shared" si="18"/>
        <v>0.56947590000000003</v>
      </c>
      <c r="AP7" s="58">
        <f t="shared" si="19"/>
        <v>7.4533727633413144E-3</v>
      </c>
      <c r="AQ7" s="58">
        <f t="shared" si="20"/>
        <v>24.971860223303509</v>
      </c>
      <c r="AR7" s="58">
        <f t="shared" si="21"/>
        <v>0.47972592128288255</v>
      </c>
      <c r="AS7" s="58">
        <f t="shared" si="22"/>
        <v>7.7550221980976176E-3</v>
      </c>
      <c r="AT7" s="58">
        <f t="shared" si="23"/>
        <v>24.557308776207122</v>
      </c>
      <c r="AU7" s="58">
        <f t="shared" si="24"/>
        <v>0.48939362766041927</v>
      </c>
    </row>
    <row r="8" spans="1:47" x14ac:dyDescent="0.25">
      <c r="A8" s="4" t="s">
        <v>61</v>
      </c>
      <c r="B8" s="4" t="s">
        <v>62</v>
      </c>
      <c r="C8" s="4" t="s">
        <v>28</v>
      </c>
      <c r="D8" s="7">
        <v>15.71796509</v>
      </c>
      <c r="E8" s="7">
        <v>97.8760805</v>
      </c>
      <c r="F8" s="7">
        <v>3.7076925799999998</v>
      </c>
      <c r="G8" s="7">
        <v>3.4110806500000002</v>
      </c>
      <c r="H8" s="7">
        <v>1.1098910070000001</v>
      </c>
      <c r="I8" s="7">
        <v>5.5331246900000002</v>
      </c>
      <c r="J8" t="str">
        <f t="shared" si="2"/>
        <v>13063_2285002006</v>
      </c>
      <c r="K8" t="str">
        <f t="shared" si="3"/>
        <v>13_2285002006</v>
      </c>
      <c r="L8" s="58">
        <f>IF(ISNA(VLOOKUP($J8,'SEMAP Nonroad Growth Factors'!$A$3:$V$121,'SEMAP Nonroad Growth Factors'!U$1,FALSE)),VLOOKUP($K8,'SEMAP Nonroad Growth Factors'!$A$3:$V$121,'SEMAP Nonroad Growth Factors'!U$1,FALSE),VLOOKUP($J8,'SEMAP Nonroad Growth Factors'!$A$3:$V$121,'SEMAP Nonroad Growth Factors'!U$1,FALSE))</f>
        <v>1.0139987806523121</v>
      </c>
      <c r="M8" s="58">
        <v>0</v>
      </c>
      <c r="N8" s="58">
        <f>VLOOKUP($K8,'SEMAP Locomotive Controls_2017'!$A$5:$L$9,N$1,FALSE)</f>
        <v>34.857142857142861</v>
      </c>
      <c r="O8" s="58">
        <f>VLOOKUP($K8,'SEMAP Locomotive Controls_2017'!$A$5:$L$9,O$1,FALSE)</f>
        <v>53.968253968253968</v>
      </c>
      <c r="P8" s="58">
        <f>VLOOKUP($K8,'SEMAP Locomotive Controls_2017'!$A$5:$L$9,P$1,FALSE)</f>
        <v>53.968253968253975</v>
      </c>
      <c r="Q8" s="58">
        <f>VLOOKUP($K8,'SEMAP Locomotive Controls_2017'!$A$5:$L$9,Q$1,FALSE)</f>
        <v>95.795795795795797</v>
      </c>
      <c r="R8" s="58">
        <f>VLOOKUP($K8,'SEMAP Locomotive Controls_2017'!$A$5:$L$9,R$1,FALSE)</f>
        <v>50.537634408602159</v>
      </c>
      <c r="S8" s="58">
        <f t="shared" si="4"/>
        <v>15.937997435595609</v>
      </c>
      <c r="T8" s="58">
        <f t="shared" si="5"/>
        <v>64.651827406577937</v>
      </c>
      <c r="U8" s="58">
        <f t="shared" si="6"/>
        <v>1.7306075698326211</v>
      </c>
      <c r="V8" s="58">
        <f t="shared" si="7"/>
        <v>1.5921605868951456</v>
      </c>
      <c r="W8" s="58">
        <f t="shared" si="8"/>
        <v>4.7315296662370915E-2</v>
      </c>
      <c r="X8" s="58">
        <f t="shared" si="9"/>
        <v>2.7751264267465725</v>
      </c>
      <c r="Y8" s="58">
        <f>IF(ISNA(VLOOKUP($J8,'SEMAP Nonroad Growth Factors'!$A$3:$V$121,'SEMAP Nonroad Growth Factors'!V$1,FALSE)),VLOOKUP($K8,'SEMAP Nonroad Growth Factors'!$A$3:$V$121,'SEMAP Nonroad Growth Factors'!V$1,FALSE),VLOOKUP($J8,'SEMAP Nonroad Growth Factors'!$A$3:$V$121,'SEMAP Nonroad Growth Factors'!V$1,FALSE))</f>
        <v>1.0742193560351232</v>
      </c>
      <c r="Z8" s="58">
        <v>0</v>
      </c>
      <c r="AA8" s="58">
        <f>VLOOKUP($K8,'SEMAP Locomotive Controls_2024'!$A$5:$L$9,AA$1,FALSE)</f>
        <v>54.857142857142861</v>
      </c>
      <c r="AB8" s="58">
        <f>VLOOKUP($K8,'SEMAP Locomotive Controls_2024'!$A$5:$L$9,AB$1,FALSE)</f>
        <v>73.015873015873012</v>
      </c>
      <c r="AC8" s="58">
        <f>VLOOKUP($K8,'SEMAP Locomotive Controls_2024'!$A$5:$L$9,AC$1,FALSE)</f>
        <v>73.015873015873012</v>
      </c>
      <c r="AD8" s="58">
        <f>VLOOKUP($K8,'SEMAP Locomotive Controls_2024'!$A$5:$L$9,AD$1,FALSE)</f>
        <v>95.870870870870874</v>
      </c>
      <c r="AE8" s="58">
        <f>VLOOKUP($K8,'SEMAP Locomotive Controls_2024'!$A$5:$L$9,AE$1,FALSE)</f>
        <v>69.892473118279568</v>
      </c>
      <c r="AF8" s="58">
        <f t="shared" si="10"/>
        <v>16.884542337162348</v>
      </c>
      <c r="AG8" s="58">
        <f t="shared" si="11"/>
        <v>47.463371617772559</v>
      </c>
      <c r="AH8" s="58">
        <f t="shared" si="12"/>
        <v>1.0747440842267411</v>
      </c>
      <c r="AI8" s="58">
        <f t="shared" si="13"/>
        <v>0.98876556518820313</v>
      </c>
      <c r="AJ8" s="58">
        <f t="shared" si="14"/>
        <v>4.9230219335194648E-2</v>
      </c>
      <c r="AK8" s="58">
        <f t="shared" si="15"/>
        <v>1.7895280640635225</v>
      </c>
      <c r="AL8" s="112">
        <f>VLOOKUP(A8,cnty!$A$2:$C$23,3,FALSE)</f>
        <v>1</v>
      </c>
      <c r="AM8" s="58">
        <f t="shared" si="16"/>
        <v>1.1098910070000001</v>
      </c>
      <c r="AN8" s="58">
        <f t="shared" si="17"/>
        <v>97.8760805</v>
      </c>
      <c r="AO8" s="58">
        <f t="shared" si="18"/>
        <v>3.4110806500000002</v>
      </c>
      <c r="AP8" s="58">
        <f t="shared" si="19"/>
        <v>4.7315296662370915E-2</v>
      </c>
      <c r="AQ8" s="58">
        <f t="shared" si="20"/>
        <v>64.651827406577937</v>
      </c>
      <c r="AR8" s="58">
        <f t="shared" si="21"/>
        <v>1.5921605868951456</v>
      </c>
      <c r="AS8" s="58">
        <f t="shared" si="22"/>
        <v>4.9230219335194648E-2</v>
      </c>
      <c r="AT8" s="58">
        <f t="shared" si="23"/>
        <v>47.463371617772559</v>
      </c>
      <c r="AU8" s="58">
        <f t="shared" si="24"/>
        <v>0.98876556518820313</v>
      </c>
    </row>
    <row r="9" spans="1:47" x14ac:dyDescent="0.25">
      <c r="A9" s="4" t="s">
        <v>61</v>
      </c>
      <c r="B9" s="4" t="s">
        <v>62</v>
      </c>
      <c r="C9" s="4" t="s">
        <v>30</v>
      </c>
      <c r="D9" s="7">
        <v>0.55556300000000003</v>
      </c>
      <c r="E9" s="7">
        <v>5.6424399999999997</v>
      </c>
      <c r="F9" s="7">
        <v>0.13889090000000001</v>
      </c>
      <c r="G9" s="7">
        <v>0.12777959999999999</v>
      </c>
      <c r="H9" s="7">
        <v>3.9229899999999998E-2</v>
      </c>
      <c r="I9" s="7">
        <v>0.20833579999999999</v>
      </c>
      <c r="J9" t="str">
        <f t="shared" si="2"/>
        <v>13063_2285002007</v>
      </c>
      <c r="K9" t="str">
        <f t="shared" si="3"/>
        <v>13_2285002007</v>
      </c>
      <c r="L9" s="58">
        <f>IF(ISNA(VLOOKUP($J9,'SEMAP Nonroad Growth Factors'!$A$3:$V$121,'SEMAP Nonroad Growth Factors'!U$1,FALSE)),VLOOKUP($K9,'SEMAP Nonroad Growth Factors'!$A$3:$V$121,'SEMAP Nonroad Growth Factors'!U$1,FALSE),VLOOKUP($J9,'SEMAP Nonroad Growth Factors'!$A$3:$V$121,'SEMAP Nonroad Growth Factors'!U$1,FALSE))</f>
        <v>1.0139987806523103</v>
      </c>
      <c r="M9" s="58">
        <v>0</v>
      </c>
      <c r="N9" s="58">
        <f>VLOOKUP($K9,'SEMAP Locomotive Controls_2017'!$A$5:$L$9,N$1,FALSE)</f>
        <v>2.0661157024793391</v>
      </c>
      <c r="O9" s="58">
        <f>VLOOKUP($K9,'SEMAP Locomotive Controls_2017'!$A$5:$L$9,O$1,FALSE)</f>
        <v>16.92307692307692</v>
      </c>
      <c r="P9" s="58">
        <f>VLOOKUP($K9,'SEMAP Locomotive Controls_2017'!$A$5:$L$9,P$1,FALSE)</f>
        <v>16.923076923076913</v>
      </c>
      <c r="Q9" s="58">
        <f>VLOOKUP($K9,'SEMAP Locomotive Controls_2017'!$A$5:$L$9,Q$1,FALSE)</f>
        <v>95.795795795795797</v>
      </c>
      <c r="R9" s="58">
        <f>VLOOKUP($K9,'SEMAP Locomotive Controls_2017'!$A$5:$L$9,R$1,FALSE)</f>
        <v>0</v>
      </c>
      <c r="S9" s="58">
        <f t="shared" si="4"/>
        <v>0.56334020457553946</v>
      </c>
      <c r="T9" s="58">
        <f t="shared" si="5"/>
        <v>5.6032159724677912</v>
      </c>
      <c r="U9" s="58">
        <f t="shared" si="6"/>
        <v>0.11700155346399857</v>
      </c>
      <c r="V9" s="58">
        <f t="shared" si="7"/>
        <v>0.10764140559970706</v>
      </c>
      <c r="W9" s="58">
        <f t="shared" si="8"/>
        <v>1.6723933655002044E-3</v>
      </c>
      <c r="X9" s="58">
        <f t="shared" si="9"/>
        <v>0.21125224716622357</v>
      </c>
      <c r="Y9" s="58">
        <f>IF(ISNA(VLOOKUP($J9,'SEMAP Nonroad Growth Factors'!$A$3:$V$121,'SEMAP Nonroad Growth Factors'!V$1,FALSE)),VLOOKUP($K9,'SEMAP Nonroad Growth Factors'!$A$3:$V$121,'SEMAP Nonroad Growth Factors'!V$1,FALSE),VLOOKUP($J9,'SEMAP Nonroad Growth Factors'!$A$3:$V$121,'SEMAP Nonroad Growth Factors'!V$1,FALSE))</f>
        <v>1.0742193560351265</v>
      </c>
      <c r="Z9" s="58">
        <v>0</v>
      </c>
      <c r="AA9" s="58">
        <f>VLOOKUP($K9,'SEMAP Locomotive Controls_2024'!$A$5:$L$9,AA$1,FALSE)</f>
        <v>9.0909090909090917</v>
      </c>
      <c r="AB9" s="58">
        <f>VLOOKUP($K9,'SEMAP Locomotive Controls_2024'!$A$5:$L$9,AB$1,FALSE)</f>
        <v>20</v>
      </c>
      <c r="AC9" s="58">
        <f>VLOOKUP($K9,'SEMAP Locomotive Controls_2024'!$A$5:$L$9,AC$1,FALSE)</f>
        <v>20.000000000000004</v>
      </c>
      <c r="AD9" s="58">
        <f>VLOOKUP($K9,'SEMAP Locomotive Controls_2024'!$A$5:$L$9,AD$1,FALSE)</f>
        <v>95.870870870870874</v>
      </c>
      <c r="AE9" s="58">
        <f>VLOOKUP($K9,'SEMAP Locomotive Controls_2024'!$A$5:$L$9,AE$1,FALSE)</f>
        <v>0</v>
      </c>
      <c r="AF9" s="58">
        <f t="shared" si="10"/>
        <v>0.59679652809694306</v>
      </c>
      <c r="AG9" s="58">
        <f t="shared" si="11"/>
        <v>5.5101984211516717</v>
      </c>
      <c r="AH9" s="58">
        <f t="shared" si="12"/>
        <v>0.11935943452571135</v>
      </c>
      <c r="AI9" s="58">
        <f t="shared" si="13"/>
        <v>0.10981065570114083</v>
      </c>
      <c r="AJ9" s="58">
        <f t="shared" si="14"/>
        <v>1.7400776916987476E-3</v>
      </c>
      <c r="AK9" s="58">
        <f t="shared" si="15"/>
        <v>0.22379834891506289</v>
      </c>
      <c r="AL9" s="112">
        <f>VLOOKUP(A9,cnty!$A$2:$C$23,3,FALSE)</f>
        <v>1</v>
      </c>
      <c r="AM9" s="58">
        <f t="shared" si="16"/>
        <v>3.9229899999999998E-2</v>
      </c>
      <c r="AN9" s="58">
        <f t="shared" si="17"/>
        <v>5.6424399999999997</v>
      </c>
      <c r="AO9" s="58">
        <f t="shared" si="18"/>
        <v>0.12777959999999999</v>
      </c>
      <c r="AP9" s="58">
        <f t="shared" si="19"/>
        <v>1.6723933655002044E-3</v>
      </c>
      <c r="AQ9" s="58">
        <f t="shared" si="20"/>
        <v>5.6032159724677912</v>
      </c>
      <c r="AR9" s="58">
        <f t="shared" si="21"/>
        <v>0.10764140559970706</v>
      </c>
      <c r="AS9" s="58">
        <f t="shared" si="22"/>
        <v>1.7400776916987476E-3</v>
      </c>
      <c r="AT9" s="58">
        <f t="shared" si="23"/>
        <v>5.5101984211516717</v>
      </c>
      <c r="AU9" s="58">
        <f t="shared" si="24"/>
        <v>0.10981065570114083</v>
      </c>
    </row>
    <row r="10" spans="1:47" x14ac:dyDescent="0.25">
      <c r="A10" s="4" t="s">
        <v>63</v>
      </c>
      <c r="B10" s="4" t="s">
        <v>64</v>
      </c>
      <c r="C10" s="4" t="s">
        <v>28</v>
      </c>
      <c r="D10" s="7">
        <v>124.97472008</v>
      </c>
      <c r="E10" s="7">
        <v>840.65249438000001</v>
      </c>
      <c r="F10" s="7">
        <v>29.195175307</v>
      </c>
      <c r="G10" s="7">
        <v>26.859555934999999</v>
      </c>
      <c r="H10" s="7">
        <v>8.8248416553000002</v>
      </c>
      <c r="I10" s="7">
        <v>43.566165826000002</v>
      </c>
      <c r="J10" t="str">
        <f t="shared" si="2"/>
        <v>13067_2285002006</v>
      </c>
      <c r="K10" t="str">
        <f t="shared" si="3"/>
        <v>13_2285002006</v>
      </c>
      <c r="L10" s="58">
        <f>IF(ISNA(VLOOKUP($J10,'SEMAP Nonroad Growth Factors'!$A$3:$V$121,'SEMAP Nonroad Growth Factors'!U$1,FALSE)),VLOOKUP($K10,'SEMAP Nonroad Growth Factors'!$A$3:$V$121,'SEMAP Nonroad Growth Factors'!U$1,FALSE),VLOOKUP($J10,'SEMAP Nonroad Growth Factors'!$A$3:$V$121,'SEMAP Nonroad Growth Factors'!U$1,FALSE))</f>
        <v>1.0139987806523121</v>
      </c>
      <c r="M10" s="58">
        <v>0</v>
      </c>
      <c r="N10" s="58">
        <f>VLOOKUP($K10,'SEMAP Locomotive Controls_2017'!$A$5:$L$9,N$1,FALSE)</f>
        <v>34.857142857142861</v>
      </c>
      <c r="O10" s="58">
        <f>VLOOKUP($K10,'SEMAP Locomotive Controls_2017'!$A$5:$L$9,O$1,FALSE)</f>
        <v>53.968253968253968</v>
      </c>
      <c r="P10" s="58">
        <f>VLOOKUP($K10,'SEMAP Locomotive Controls_2017'!$A$5:$L$9,P$1,FALSE)</f>
        <v>53.968253968253975</v>
      </c>
      <c r="Q10" s="58">
        <f>VLOOKUP($K10,'SEMAP Locomotive Controls_2017'!$A$5:$L$9,Q$1,FALSE)</f>
        <v>95.795795795795797</v>
      </c>
      <c r="R10" s="58">
        <f>VLOOKUP($K10,'SEMAP Locomotive Controls_2017'!$A$5:$L$9,R$1,FALSE)</f>
        <v>50.537634408602159</v>
      </c>
      <c r="S10" s="58">
        <f t="shared" si="4"/>
        <v>126.72421377348402</v>
      </c>
      <c r="T10" s="58">
        <f t="shared" si="5"/>
        <v>555.29113648523139</v>
      </c>
      <c r="U10" s="58">
        <f t="shared" si="6"/>
        <v>13.627179249279783</v>
      </c>
      <c r="V10" s="58">
        <f t="shared" si="7"/>
        <v>12.537002413359119</v>
      </c>
      <c r="W10" s="58">
        <f t="shared" si="8"/>
        <v>0.37620811258539</v>
      </c>
      <c r="X10" s="58">
        <f t="shared" si="9"/>
        <v>21.850513926472896</v>
      </c>
      <c r="Y10" s="58">
        <f>IF(ISNA(VLOOKUP($J10,'SEMAP Nonroad Growth Factors'!$A$3:$V$121,'SEMAP Nonroad Growth Factors'!V$1,FALSE)),VLOOKUP($K10,'SEMAP Nonroad Growth Factors'!$A$3:$V$121,'SEMAP Nonroad Growth Factors'!V$1,FALSE),VLOOKUP($J10,'SEMAP Nonroad Growth Factors'!$A$3:$V$121,'SEMAP Nonroad Growth Factors'!V$1,FALSE))</f>
        <v>1.0742193560351232</v>
      </c>
      <c r="Z10" s="58">
        <v>0</v>
      </c>
      <c r="AA10" s="58">
        <f>VLOOKUP($K10,'SEMAP Locomotive Controls_2024'!$A$5:$L$9,AA$1,FALSE)</f>
        <v>54.857142857142861</v>
      </c>
      <c r="AB10" s="58">
        <f>VLOOKUP($K10,'SEMAP Locomotive Controls_2024'!$A$5:$L$9,AB$1,FALSE)</f>
        <v>73.015873015873012</v>
      </c>
      <c r="AC10" s="58">
        <f>VLOOKUP($K10,'SEMAP Locomotive Controls_2024'!$A$5:$L$9,AC$1,FALSE)</f>
        <v>73.015873015873012</v>
      </c>
      <c r="AD10" s="58">
        <f>VLOOKUP($K10,'SEMAP Locomotive Controls_2024'!$A$5:$L$9,AD$1,FALSE)</f>
        <v>95.870870870870874</v>
      </c>
      <c r="AE10" s="58">
        <f>VLOOKUP($K10,'SEMAP Locomotive Controls_2024'!$A$5:$L$9,AE$1,FALSE)</f>
        <v>69.892473118279568</v>
      </c>
      <c r="AF10" s="58">
        <f t="shared" si="10"/>
        <v>134.25026332500738</v>
      </c>
      <c r="AG10" s="58">
        <f t="shared" si="11"/>
        <v>407.66039606750905</v>
      </c>
      <c r="AH10" s="58">
        <f t="shared" si="12"/>
        <v>8.4627679539604337</v>
      </c>
      <c r="AI10" s="58">
        <f t="shared" si="13"/>
        <v>7.7857449675880366</v>
      </c>
      <c r="AJ10" s="58">
        <f t="shared" si="14"/>
        <v>0.3914338322851022</v>
      </c>
      <c r="AK10" s="58">
        <f t="shared" si="15"/>
        <v>14.090207750093587</v>
      </c>
      <c r="AL10" s="112">
        <f>VLOOKUP(A10,cnty!$A$2:$C$23,3,FALSE)</f>
        <v>1</v>
      </c>
      <c r="AM10" s="58">
        <f t="shared" si="16"/>
        <v>8.8248416553000002</v>
      </c>
      <c r="AN10" s="58">
        <f t="shared" si="17"/>
        <v>840.65249438000001</v>
      </c>
      <c r="AO10" s="58">
        <f t="shared" si="18"/>
        <v>26.859555934999999</v>
      </c>
      <c r="AP10" s="58">
        <f t="shared" si="19"/>
        <v>0.37620811258539</v>
      </c>
      <c r="AQ10" s="58">
        <f t="shared" si="20"/>
        <v>555.29113648523139</v>
      </c>
      <c r="AR10" s="58">
        <f t="shared" si="21"/>
        <v>12.537002413359119</v>
      </c>
      <c r="AS10" s="58">
        <f t="shared" si="22"/>
        <v>0.3914338322851022</v>
      </c>
      <c r="AT10" s="58">
        <f t="shared" si="23"/>
        <v>407.66039606750905</v>
      </c>
      <c r="AU10" s="58">
        <f t="shared" si="24"/>
        <v>7.7857449675880366</v>
      </c>
    </row>
    <row r="11" spans="1:47" x14ac:dyDescent="0.25">
      <c r="A11" s="4" t="s">
        <v>63</v>
      </c>
      <c r="B11" s="4" t="s">
        <v>64</v>
      </c>
      <c r="C11" s="4" t="s">
        <v>30</v>
      </c>
      <c r="D11" s="7">
        <v>0.757185</v>
      </c>
      <c r="E11" s="7">
        <v>7.6901599999999997</v>
      </c>
      <c r="F11" s="7">
        <v>0.18929599999999999</v>
      </c>
      <c r="G11" s="7">
        <v>0.174152</v>
      </c>
      <c r="H11" s="7">
        <v>5.3467099999999997E-2</v>
      </c>
      <c r="I11" s="7">
        <v>0.28394399999999997</v>
      </c>
      <c r="J11" t="str">
        <f t="shared" si="2"/>
        <v>13067_2285002007</v>
      </c>
      <c r="K11" t="str">
        <f t="shared" si="3"/>
        <v>13_2285002007</v>
      </c>
      <c r="L11" s="58">
        <f>IF(ISNA(VLOOKUP($J11,'SEMAP Nonroad Growth Factors'!$A$3:$V$121,'SEMAP Nonroad Growth Factors'!U$1,FALSE)),VLOOKUP($K11,'SEMAP Nonroad Growth Factors'!$A$3:$V$121,'SEMAP Nonroad Growth Factors'!U$1,FALSE),VLOOKUP($J11,'SEMAP Nonroad Growth Factors'!$A$3:$V$121,'SEMAP Nonroad Growth Factors'!U$1,FALSE))</f>
        <v>1.0139987806523103</v>
      </c>
      <c r="M11" s="58">
        <v>0</v>
      </c>
      <c r="N11" s="58">
        <f>VLOOKUP($K11,'SEMAP Locomotive Controls_2017'!$A$5:$L$9,N$1,FALSE)</f>
        <v>2.0661157024793391</v>
      </c>
      <c r="O11" s="58">
        <f>VLOOKUP($K11,'SEMAP Locomotive Controls_2017'!$A$5:$L$9,O$1,FALSE)</f>
        <v>16.92307692307692</v>
      </c>
      <c r="P11" s="58">
        <f>VLOOKUP($K11,'SEMAP Locomotive Controls_2017'!$A$5:$L$9,P$1,FALSE)</f>
        <v>16.923076923076913</v>
      </c>
      <c r="Q11" s="58">
        <f>VLOOKUP($K11,'SEMAP Locomotive Controls_2017'!$A$5:$L$9,Q$1,FALSE)</f>
        <v>95.795795795795797</v>
      </c>
      <c r="R11" s="58">
        <f>VLOOKUP($K11,'SEMAP Locomotive Controls_2017'!$A$5:$L$9,R$1,FALSE)</f>
        <v>0</v>
      </c>
      <c r="S11" s="58">
        <f t="shared" si="4"/>
        <v>0.76778466672821954</v>
      </c>
      <c r="T11" s="58">
        <f t="shared" si="5"/>
        <v>7.6367010270083364</v>
      </c>
      <c r="U11" s="58">
        <f t="shared" si="6"/>
        <v>0.15946275864380655</v>
      </c>
      <c r="V11" s="58">
        <f t="shared" si="7"/>
        <v>0.14670546838462623</v>
      </c>
      <c r="W11" s="58">
        <f t="shared" si="8"/>
        <v>2.2793334500606933E-3</v>
      </c>
      <c r="X11" s="58">
        <f t="shared" si="9"/>
        <v>0.28791886977353959</v>
      </c>
      <c r="Y11" s="58">
        <f>IF(ISNA(VLOOKUP($J11,'SEMAP Nonroad Growth Factors'!$A$3:$V$121,'SEMAP Nonroad Growth Factors'!V$1,FALSE)),VLOOKUP($K11,'SEMAP Nonroad Growth Factors'!$A$3:$V$121,'SEMAP Nonroad Growth Factors'!V$1,FALSE),VLOOKUP($J11,'SEMAP Nonroad Growth Factors'!$A$3:$V$121,'SEMAP Nonroad Growth Factors'!V$1,FALSE))</f>
        <v>1.0742193560351265</v>
      </c>
      <c r="Z11" s="58">
        <v>0</v>
      </c>
      <c r="AA11" s="58">
        <f>VLOOKUP($K11,'SEMAP Locomotive Controls_2024'!$A$5:$L$9,AA$1,FALSE)</f>
        <v>9.0909090909090917</v>
      </c>
      <c r="AB11" s="58">
        <f>VLOOKUP($K11,'SEMAP Locomotive Controls_2024'!$A$5:$L$9,AB$1,FALSE)</f>
        <v>20</v>
      </c>
      <c r="AC11" s="58">
        <f>VLOOKUP($K11,'SEMAP Locomotive Controls_2024'!$A$5:$L$9,AC$1,FALSE)</f>
        <v>20.000000000000004</v>
      </c>
      <c r="AD11" s="58">
        <f>VLOOKUP($K11,'SEMAP Locomotive Controls_2024'!$A$5:$L$9,AD$1,FALSE)</f>
        <v>95.870870870870874</v>
      </c>
      <c r="AE11" s="58">
        <f>VLOOKUP($K11,'SEMAP Locomotive Controls_2024'!$A$5:$L$9,AE$1,FALSE)</f>
        <v>0</v>
      </c>
      <c r="AF11" s="58">
        <f t="shared" si="10"/>
        <v>0.81338278309945733</v>
      </c>
      <c r="AG11" s="58">
        <f t="shared" si="11"/>
        <v>7.5099261118246261</v>
      </c>
      <c r="AH11" s="58">
        <f t="shared" si="12"/>
        <v>0.16267634177602025</v>
      </c>
      <c r="AI11" s="58">
        <f t="shared" si="13"/>
        <v>0.14966195943378346</v>
      </c>
      <c r="AJ11" s="58">
        <f t="shared" si="14"/>
        <v>2.3715815729794393E-3</v>
      </c>
      <c r="AK11" s="58">
        <f t="shared" si="15"/>
        <v>0.30501814083003792</v>
      </c>
      <c r="AL11" s="112">
        <f>VLOOKUP(A11,cnty!$A$2:$C$23,3,FALSE)</f>
        <v>1</v>
      </c>
      <c r="AM11" s="58">
        <f t="shared" si="16"/>
        <v>5.3467099999999997E-2</v>
      </c>
      <c r="AN11" s="58">
        <f t="shared" si="17"/>
        <v>7.6901599999999997</v>
      </c>
      <c r="AO11" s="58">
        <f t="shared" si="18"/>
        <v>0.174152</v>
      </c>
      <c r="AP11" s="58">
        <f t="shared" si="19"/>
        <v>2.2793334500606933E-3</v>
      </c>
      <c r="AQ11" s="58">
        <f t="shared" si="20"/>
        <v>7.6367010270083364</v>
      </c>
      <c r="AR11" s="58">
        <f t="shared" si="21"/>
        <v>0.14670546838462623</v>
      </c>
      <c r="AS11" s="58">
        <f t="shared" si="22"/>
        <v>2.3715815729794393E-3</v>
      </c>
      <c r="AT11" s="58">
        <f t="shared" si="23"/>
        <v>7.5099261118246261</v>
      </c>
      <c r="AU11" s="58">
        <f t="shared" si="24"/>
        <v>0.14966195943378346</v>
      </c>
    </row>
    <row r="12" spans="1:47" x14ac:dyDescent="0.25">
      <c r="A12" s="4" t="s">
        <v>65</v>
      </c>
      <c r="B12" s="4" t="s">
        <v>66</v>
      </c>
      <c r="C12" s="4" t="s">
        <v>28</v>
      </c>
      <c r="D12" s="7">
        <v>37.891868973000001</v>
      </c>
      <c r="E12" s="7">
        <v>270.57344781</v>
      </c>
      <c r="F12" s="7">
        <v>8.7802010750000008</v>
      </c>
      <c r="G12" s="7">
        <v>8.0777851120000008</v>
      </c>
      <c r="H12" s="7">
        <v>2.6756534825</v>
      </c>
      <c r="I12" s="7">
        <v>13.10144974</v>
      </c>
      <c r="J12" t="str">
        <f t="shared" si="2"/>
        <v>13077_2285002006</v>
      </c>
      <c r="K12" t="str">
        <f t="shared" si="3"/>
        <v>13_2285002006</v>
      </c>
      <c r="L12" s="58">
        <f>IF(ISNA(VLOOKUP($J12,'SEMAP Nonroad Growth Factors'!$A$3:$V$121,'SEMAP Nonroad Growth Factors'!U$1,FALSE)),VLOOKUP($K12,'SEMAP Nonroad Growth Factors'!$A$3:$V$121,'SEMAP Nonroad Growth Factors'!U$1,FALSE),VLOOKUP($J12,'SEMAP Nonroad Growth Factors'!$A$3:$V$121,'SEMAP Nonroad Growth Factors'!U$1,FALSE))</f>
        <v>1.0139987806523121</v>
      </c>
      <c r="M12" s="58">
        <v>0</v>
      </c>
      <c r="N12" s="58">
        <f>VLOOKUP($K12,'SEMAP Locomotive Controls_2017'!$A$5:$L$9,N$1,FALSE)</f>
        <v>34.857142857142861</v>
      </c>
      <c r="O12" s="58">
        <f>VLOOKUP($K12,'SEMAP Locomotive Controls_2017'!$A$5:$L$9,O$1,FALSE)</f>
        <v>53.968253968253968</v>
      </c>
      <c r="P12" s="58">
        <f>VLOOKUP($K12,'SEMAP Locomotive Controls_2017'!$A$5:$L$9,P$1,FALSE)</f>
        <v>53.968253968253975</v>
      </c>
      <c r="Q12" s="58">
        <f>VLOOKUP($K12,'SEMAP Locomotive Controls_2017'!$A$5:$L$9,Q$1,FALSE)</f>
        <v>95.795795795795797</v>
      </c>
      <c r="R12" s="58">
        <f>VLOOKUP($K12,'SEMAP Locomotive Controls_2017'!$A$5:$L$9,R$1,FALSE)</f>
        <v>50.537634408602159</v>
      </c>
      <c r="S12" s="58">
        <f t="shared" si="4"/>
        <v>38.422308935259181</v>
      </c>
      <c r="T12" s="58">
        <f t="shared" si="5"/>
        <v>178.72668949605972</v>
      </c>
      <c r="U12" s="58">
        <f t="shared" si="6"/>
        <v>4.098258449746532</v>
      </c>
      <c r="V12" s="58">
        <f t="shared" si="7"/>
        <v>3.7703978311784536</v>
      </c>
      <c r="W12" s="58">
        <f t="shared" si="8"/>
        <v>0.11406465814367422</v>
      </c>
      <c r="X12" s="58">
        <f t="shared" si="9"/>
        <v>6.571003084003519</v>
      </c>
      <c r="Y12" s="58">
        <f>IF(ISNA(VLOOKUP($J12,'SEMAP Nonroad Growth Factors'!$A$3:$V$121,'SEMAP Nonroad Growth Factors'!V$1,FALSE)),VLOOKUP($K12,'SEMAP Nonroad Growth Factors'!$A$3:$V$121,'SEMAP Nonroad Growth Factors'!V$1,FALSE),VLOOKUP($J12,'SEMAP Nonroad Growth Factors'!$A$3:$V$121,'SEMAP Nonroad Growth Factors'!V$1,FALSE))</f>
        <v>1.0742193560351232</v>
      </c>
      <c r="Z12" s="58">
        <v>0</v>
      </c>
      <c r="AA12" s="58">
        <f>VLOOKUP($K12,'SEMAP Locomotive Controls_2024'!$A$5:$L$9,AA$1,FALSE)</f>
        <v>54.857142857142861</v>
      </c>
      <c r="AB12" s="58">
        <f>VLOOKUP($K12,'SEMAP Locomotive Controls_2024'!$A$5:$L$9,AB$1,FALSE)</f>
        <v>73.015873015873012</v>
      </c>
      <c r="AC12" s="58">
        <f>VLOOKUP($K12,'SEMAP Locomotive Controls_2024'!$A$5:$L$9,AC$1,FALSE)</f>
        <v>73.015873015873012</v>
      </c>
      <c r="AD12" s="58">
        <f>VLOOKUP($K12,'SEMAP Locomotive Controls_2024'!$A$5:$L$9,AD$1,FALSE)</f>
        <v>95.870870870870874</v>
      </c>
      <c r="AE12" s="58">
        <f>VLOOKUP($K12,'SEMAP Locomotive Controls_2024'!$A$5:$L$9,AE$1,FALSE)</f>
        <v>69.892473118279568</v>
      </c>
      <c r="AF12" s="58">
        <f t="shared" si="10"/>
        <v>40.704179087143324</v>
      </c>
      <c r="AG12" s="58">
        <f t="shared" si="11"/>
        <v>131.21007745409275</v>
      </c>
      <c r="AH12" s="58">
        <f t="shared" si="12"/>
        <v>2.5451056041106632</v>
      </c>
      <c r="AI12" s="58">
        <f t="shared" si="13"/>
        <v>2.3414971914356624</v>
      </c>
      <c r="AJ12" s="58">
        <f t="shared" si="14"/>
        <v>0.11868102991887058</v>
      </c>
      <c r="AK12" s="58">
        <f t="shared" si="15"/>
        <v>4.237282422357219</v>
      </c>
      <c r="AL12" s="112">
        <f>VLOOKUP(A12,cnty!$A$2:$C$23,3,FALSE)</f>
        <v>1</v>
      </c>
      <c r="AM12" s="58">
        <f t="shared" si="16"/>
        <v>2.6756534825</v>
      </c>
      <c r="AN12" s="58">
        <f t="shared" si="17"/>
        <v>270.57344781</v>
      </c>
      <c r="AO12" s="58">
        <f t="shared" si="18"/>
        <v>8.0777851120000008</v>
      </c>
      <c r="AP12" s="58">
        <f t="shared" si="19"/>
        <v>0.11406465814367422</v>
      </c>
      <c r="AQ12" s="58">
        <f t="shared" si="20"/>
        <v>178.72668949605972</v>
      </c>
      <c r="AR12" s="58">
        <f t="shared" si="21"/>
        <v>3.7703978311784536</v>
      </c>
      <c r="AS12" s="58">
        <f t="shared" si="22"/>
        <v>0.11868102991887058</v>
      </c>
      <c r="AT12" s="58">
        <f t="shared" si="23"/>
        <v>131.21007745409275</v>
      </c>
      <c r="AU12" s="58">
        <f t="shared" si="24"/>
        <v>2.3414971914356624</v>
      </c>
    </row>
    <row r="13" spans="1:47" x14ac:dyDescent="0.25">
      <c r="A13" s="4" t="s">
        <v>67</v>
      </c>
      <c r="B13" s="4" t="s">
        <v>68</v>
      </c>
      <c r="C13" s="4" t="s">
        <v>28</v>
      </c>
      <c r="D13" s="7">
        <v>41.968816859</v>
      </c>
      <c r="E13" s="7">
        <v>283.05280247000002</v>
      </c>
      <c r="F13" s="7">
        <v>9.8008664507999992</v>
      </c>
      <c r="G13" s="7">
        <v>9.0168049982999996</v>
      </c>
      <c r="H13" s="7">
        <v>2.9635442193000001</v>
      </c>
      <c r="I13" s="7">
        <v>14.625204063</v>
      </c>
      <c r="J13" t="str">
        <f t="shared" si="2"/>
        <v>13089_2285002006</v>
      </c>
      <c r="K13" t="str">
        <f t="shared" si="3"/>
        <v>13_2285002006</v>
      </c>
      <c r="L13" s="58">
        <f>IF(ISNA(VLOOKUP($J13,'SEMAP Nonroad Growth Factors'!$A$3:$V$121,'SEMAP Nonroad Growth Factors'!U$1,FALSE)),VLOOKUP($K13,'SEMAP Nonroad Growth Factors'!$A$3:$V$121,'SEMAP Nonroad Growth Factors'!U$1,FALSE),VLOOKUP($J13,'SEMAP Nonroad Growth Factors'!$A$3:$V$121,'SEMAP Nonroad Growth Factors'!U$1,FALSE))</f>
        <v>1.0139987806523121</v>
      </c>
      <c r="M13" s="58">
        <v>0</v>
      </c>
      <c r="N13" s="58">
        <f>VLOOKUP($K13,'SEMAP Locomotive Controls_2017'!$A$5:$L$9,N$1,FALSE)</f>
        <v>34.857142857142861</v>
      </c>
      <c r="O13" s="58">
        <f>VLOOKUP($K13,'SEMAP Locomotive Controls_2017'!$A$5:$L$9,O$1,FALSE)</f>
        <v>53.968253968253968</v>
      </c>
      <c r="P13" s="58">
        <f>VLOOKUP($K13,'SEMAP Locomotive Controls_2017'!$A$5:$L$9,P$1,FALSE)</f>
        <v>53.968253968253975</v>
      </c>
      <c r="Q13" s="58">
        <f>VLOOKUP($K13,'SEMAP Locomotive Controls_2017'!$A$5:$L$9,Q$1,FALSE)</f>
        <v>95.795795795795797</v>
      </c>
      <c r="R13" s="58">
        <f>VLOOKUP($K13,'SEMAP Locomotive Controls_2017'!$A$5:$L$9,R$1,FALSE)</f>
        <v>50.537634408602159</v>
      </c>
      <c r="S13" s="58">
        <f t="shared" si="4"/>
        <v>42.5563291204462</v>
      </c>
      <c r="T13" s="58">
        <f t="shared" si="5"/>
        <v>186.96989947649817</v>
      </c>
      <c r="U13" s="58">
        <f t="shared" si="6"/>
        <v>4.5746655917932255</v>
      </c>
      <c r="V13" s="58">
        <f t="shared" si="7"/>
        <v>4.2086960148574644</v>
      </c>
      <c r="W13" s="58">
        <f t="shared" si="8"/>
        <v>0.12633760704778274</v>
      </c>
      <c r="X13" s="58">
        <f t="shared" si="9"/>
        <v>7.3352386880319242</v>
      </c>
      <c r="Y13" s="58">
        <f>IF(ISNA(VLOOKUP($J13,'SEMAP Nonroad Growth Factors'!$A$3:$V$121,'SEMAP Nonroad Growth Factors'!V$1,FALSE)),VLOOKUP($K13,'SEMAP Nonroad Growth Factors'!$A$3:$V$121,'SEMAP Nonroad Growth Factors'!V$1,FALSE),VLOOKUP($J13,'SEMAP Nonroad Growth Factors'!$A$3:$V$121,'SEMAP Nonroad Growth Factors'!V$1,FALSE))</f>
        <v>1.0742193560351232</v>
      </c>
      <c r="Z13" s="58">
        <v>0</v>
      </c>
      <c r="AA13" s="58">
        <f>VLOOKUP($K13,'SEMAP Locomotive Controls_2024'!$A$5:$L$9,AA$1,FALSE)</f>
        <v>54.857142857142861</v>
      </c>
      <c r="AB13" s="58">
        <f>VLOOKUP($K13,'SEMAP Locomotive Controls_2024'!$A$5:$L$9,AB$1,FALSE)</f>
        <v>73.015873015873012</v>
      </c>
      <c r="AC13" s="58">
        <f>VLOOKUP($K13,'SEMAP Locomotive Controls_2024'!$A$5:$L$9,AC$1,FALSE)</f>
        <v>73.015873015873012</v>
      </c>
      <c r="AD13" s="58">
        <f>VLOOKUP($K13,'SEMAP Locomotive Controls_2024'!$A$5:$L$9,AD$1,FALSE)</f>
        <v>95.870870870870874</v>
      </c>
      <c r="AE13" s="58">
        <f>VLOOKUP($K13,'SEMAP Locomotive Controls_2024'!$A$5:$L$9,AE$1,FALSE)</f>
        <v>69.892473118279568</v>
      </c>
      <c r="AF13" s="58">
        <f t="shared" si="10"/>
        <v>45.083715419831002</v>
      </c>
      <c r="AG13" s="58">
        <f t="shared" si="11"/>
        <v>137.26173220724323</v>
      </c>
      <c r="AH13" s="58">
        <f t="shared" si="12"/>
        <v>2.8409645651618818</v>
      </c>
      <c r="AI13" s="58">
        <f t="shared" si="13"/>
        <v>2.6136896793501241</v>
      </c>
      <c r="AJ13" s="58">
        <f t="shared" si="14"/>
        <v>0.13145068390097081</v>
      </c>
      <c r="AK13" s="58">
        <f t="shared" si="15"/>
        <v>4.7300963885190068</v>
      </c>
      <c r="AL13" s="112">
        <f>VLOOKUP(A13,cnty!$A$2:$C$23,3,FALSE)</f>
        <v>1</v>
      </c>
      <c r="AM13" s="58">
        <f t="shared" si="16"/>
        <v>2.9635442193000001</v>
      </c>
      <c r="AN13" s="58">
        <f t="shared" si="17"/>
        <v>283.05280247000002</v>
      </c>
      <c r="AO13" s="58">
        <f t="shared" si="18"/>
        <v>9.0168049982999996</v>
      </c>
      <c r="AP13" s="58">
        <f t="shared" si="19"/>
        <v>0.12633760704778274</v>
      </c>
      <c r="AQ13" s="58">
        <f t="shared" si="20"/>
        <v>186.96989947649817</v>
      </c>
      <c r="AR13" s="58">
        <f t="shared" si="21"/>
        <v>4.2086960148574644</v>
      </c>
      <c r="AS13" s="58">
        <f t="shared" si="22"/>
        <v>0.13145068390097081</v>
      </c>
      <c r="AT13" s="58">
        <f t="shared" si="23"/>
        <v>137.26173220724323</v>
      </c>
      <c r="AU13" s="58">
        <f t="shared" si="24"/>
        <v>2.6136896793501241</v>
      </c>
    </row>
    <row r="14" spans="1:47" x14ac:dyDescent="0.25">
      <c r="A14" s="4" t="s">
        <v>67</v>
      </c>
      <c r="B14" s="4" t="s">
        <v>68</v>
      </c>
      <c r="C14" s="4" t="s">
        <v>30</v>
      </c>
      <c r="D14" s="7">
        <v>0.32397880000000001</v>
      </c>
      <c r="E14" s="7">
        <v>3.2904019999999998</v>
      </c>
      <c r="F14" s="7">
        <v>8.0994650000000001E-2</v>
      </c>
      <c r="G14" s="7">
        <v>7.4515079999999997E-2</v>
      </c>
      <c r="H14" s="7">
        <v>2.2877100000000001E-2</v>
      </c>
      <c r="I14" s="7">
        <v>0.12149169999999999</v>
      </c>
      <c r="J14" t="str">
        <f t="shared" si="2"/>
        <v>13089_2285002007</v>
      </c>
      <c r="K14" t="str">
        <f t="shared" si="3"/>
        <v>13_2285002007</v>
      </c>
      <c r="L14" s="58">
        <f>IF(ISNA(VLOOKUP($J14,'SEMAP Nonroad Growth Factors'!$A$3:$V$121,'SEMAP Nonroad Growth Factors'!U$1,FALSE)),VLOOKUP($K14,'SEMAP Nonroad Growth Factors'!$A$3:$V$121,'SEMAP Nonroad Growth Factors'!U$1,FALSE),VLOOKUP($J14,'SEMAP Nonroad Growth Factors'!$A$3:$V$121,'SEMAP Nonroad Growth Factors'!U$1,FALSE))</f>
        <v>1.0139987806523103</v>
      </c>
      <c r="M14" s="58">
        <v>0</v>
      </c>
      <c r="N14" s="58">
        <f>VLOOKUP($K14,'SEMAP Locomotive Controls_2017'!$A$5:$L$9,N$1,FALSE)</f>
        <v>2.0661157024793391</v>
      </c>
      <c r="O14" s="58">
        <f>VLOOKUP($K14,'SEMAP Locomotive Controls_2017'!$A$5:$L$9,O$1,FALSE)</f>
        <v>16.92307692307692</v>
      </c>
      <c r="P14" s="58">
        <f>VLOOKUP($K14,'SEMAP Locomotive Controls_2017'!$A$5:$L$9,P$1,FALSE)</f>
        <v>16.923076923076913</v>
      </c>
      <c r="Q14" s="58">
        <f>VLOOKUP($K14,'SEMAP Locomotive Controls_2017'!$A$5:$L$9,Q$1,FALSE)</f>
        <v>95.795795795795797</v>
      </c>
      <c r="R14" s="58">
        <f>VLOOKUP($K14,'SEMAP Locomotive Controls_2017'!$A$5:$L$9,R$1,FALSE)</f>
        <v>0</v>
      </c>
      <c r="S14" s="58">
        <f t="shared" si="4"/>
        <v>0.32851410815719873</v>
      </c>
      <c r="T14" s="58">
        <f t="shared" si="5"/>
        <v>3.2675284171812136</v>
      </c>
      <c r="U14" s="58">
        <f t="shared" si="6"/>
        <v>6.8229811112699615E-2</v>
      </c>
      <c r="V14" s="58">
        <f t="shared" si="7"/>
        <v>6.2771427908481628E-2</v>
      </c>
      <c r="W14" s="58">
        <f t="shared" si="8"/>
        <v>9.7526402723139075E-4</v>
      </c>
      <c r="X14" s="58">
        <f t="shared" si="9"/>
        <v>0.12319243565937628</v>
      </c>
      <c r="Y14" s="58">
        <f>IF(ISNA(VLOOKUP($J14,'SEMAP Nonroad Growth Factors'!$A$3:$V$121,'SEMAP Nonroad Growth Factors'!V$1,FALSE)),VLOOKUP($K14,'SEMAP Nonroad Growth Factors'!$A$3:$V$121,'SEMAP Nonroad Growth Factors'!V$1,FALSE),VLOOKUP($J14,'SEMAP Nonroad Growth Factors'!$A$3:$V$121,'SEMAP Nonroad Growth Factors'!V$1,FALSE))</f>
        <v>1.0742193560351265</v>
      </c>
      <c r="Z14" s="58">
        <v>0</v>
      </c>
      <c r="AA14" s="58">
        <f>VLOOKUP($K14,'SEMAP Locomotive Controls_2024'!$A$5:$L$9,AA$1,FALSE)</f>
        <v>9.0909090909090917</v>
      </c>
      <c r="AB14" s="58">
        <f>VLOOKUP($K14,'SEMAP Locomotive Controls_2024'!$A$5:$L$9,AB$1,FALSE)</f>
        <v>20</v>
      </c>
      <c r="AC14" s="58">
        <f>VLOOKUP($K14,'SEMAP Locomotive Controls_2024'!$A$5:$L$9,AC$1,FALSE)</f>
        <v>20.000000000000004</v>
      </c>
      <c r="AD14" s="58">
        <f>VLOOKUP($K14,'SEMAP Locomotive Controls_2024'!$A$5:$L$9,AD$1,FALSE)</f>
        <v>95.870870870870874</v>
      </c>
      <c r="AE14" s="58">
        <f>VLOOKUP($K14,'SEMAP Locomotive Controls_2024'!$A$5:$L$9,AE$1,FALSE)</f>
        <v>0</v>
      </c>
      <c r="AF14" s="58">
        <f t="shared" si="10"/>
        <v>0.34802429790503309</v>
      </c>
      <c r="AG14" s="58">
        <f t="shared" si="11"/>
        <v>3.2132850159424473</v>
      </c>
      <c r="AH14" s="58">
        <f t="shared" si="12"/>
        <v>6.9604816612232376E-2</v>
      </c>
      <c r="AI14" s="58">
        <f t="shared" si="13"/>
        <v>6.4036433002004733E-2</v>
      </c>
      <c r="AJ14" s="58">
        <f t="shared" si="14"/>
        <v>1.014734459194681E-3</v>
      </c>
      <c r="AK14" s="58">
        <f t="shared" si="15"/>
        <v>0.13050873573761276</v>
      </c>
      <c r="AL14" s="112">
        <f>VLOOKUP(A14,cnty!$A$2:$C$23,3,FALSE)</f>
        <v>1</v>
      </c>
      <c r="AM14" s="58">
        <f t="shared" si="16"/>
        <v>2.2877100000000001E-2</v>
      </c>
      <c r="AN14" s="58">
        <f t="shared" si="17"/>
        <v>3.2904019999999998</v>
      </c>
      <c r="AO14" s="58">
        <f t="shared" si="18"/>
        <v>7.4515079999999997E-2</v>
      </c>
      <c r="AP14" s="58">
        <f t="shared" si="19"/>
        <v>9.7526402723139075E-4</v>
      </c>
      <c r="AQ14" s="58">
        <f t="shared" si="20"/>
        <v>3.2675284171812136</v>
      </c>
      <c r="AR14" s="58">
        <f t="shared" si="21"/>
        <v>6.2771427908481628E-2</v>
      </c>
      <c r="AS14" s="58">
        <f t="shared" si="22"/>
        <v>1.014734459194681E-3</v>
      </c>
      <c r="AT14" s="58">
        <f t="shared" si="23"/>
        <v>3.2132850159424473</v>
      </c>
      <c r="AU14" s="58">
        <f t="shared" si="24"/>
        <v>6.4036433002004733E-2</v>
      </c>
    </row>
    <row r="15" spans="1:47" x14ac:dyDescent="0.25">
      <c r="A15" s="4" t="s">
        <v>69</v>
      </c>
      <c r="B15" s="4" t="s">
        <v>70</v>
      </c>
      <c r="C15" s="4" t="s">
        <v>28</v>
      </c>
      <c r="D15" s="7">
        <v>17.881132099999999</v>
      </c>
      <c r="E15" s="7">
        <v>110.87022899999999</v>
      </c>
      <c r="F15" s="7">
        <v>4.2201414000000002</v>
      </c>
      <c r="G15" s="7">
        <v>3.8825345000000002</v>
      </c>
      <c r="H15" s="7">
        <v>1.26264015</v>
      </c>
      <c r="I15" s="7">
        <v>6.2978905999999997</v>
      </c>
      <c r="J15" t="str">
        <f t="shared" si="2"/>
        <v>13097_2285002006</v>
      </c>
      <c r="K15" t="str">
        <f t="shared" si="3"/>
        <v>13_2285002006</v>
      </c>
      <c r="L15" s="58">
        <f>IF(ISNA(VLOOKUP($J15,'SEMAP Nonroad Growth Factors'!$A$3:$V$121,'SEMAP Nonroad Growth Factors'!U$1,FALSE)),VLOOKUP($K15,'SEMAP Nonroad Growth Factors'!$A$3:$V$121,'SEMAP Nonroad Growth Factors'!U$1,FALSE),VLOOKUP($J15,'SEMAP Nonroad Growth Factors'!$A$3:$V$121,'SEMAP Nonroad Growth Factors'!U$1,FALSE))</f>
        <v>1.0139987806523121</v>
      </c>
      <c r="M15" s="58">
        <v>0</v>
      </c>
      <c r="N15" s="58">
        <f>VLOOKUP($K15,'SEMAP Locomotive Controls_2017'!$A$5:$L$9,N$1,FALSE)</f>
        <v>34.857142857142861</v>
      </c>
      <c r="O15" s="58">
        <f>VLOOKUP($K15,'SEMAP Locomotive Controls_2017'!$A$5:$L$9,O$1,FALSE)</f>
        <v>53.968253968253968</v>
      </c>
      <c r="P15" s="58">
        <f>VLOOKUP($K15,'SEMAP Locomotive Controls_2017'!$A$5:$L$9,P$1,FALSE)</f>
        <v>53.968253968253975</v>
      </c>
      <c r="Q15" s="58">
        <f>VLOOKUP($K15,'SEMAP Locomotive Controls_2017'!$A$5:$L$9,Q$1,FALSE)</f>
        <v>95.795795795795797</v>
      </c>
      <c r="R15" s="58">
        <f>VLOOKUP($K15,'SEMAP Locomotive Controls_2017'!$A$5:$L$9,R$1,FALSE)</f>
        <v>50.537634408602159</v>
      </c>
      <c r="S15" s="58">
        <f t="shared" si="4"/>
        <v>18.131446146082915</v>
      </c>
      <c r="T15" s="58">
        <f t="shared" si="5"/>
        <v>73.235083313698624</v>
      </c>
      <c r="U15" s="58">
        <f t="shared" si="6"/>
        <v>1.9697988695179349</v>
      </c>
      <c r="V15" s="58">
        <f t="shared" si="7"/>
        <v>1.8122170193075473</v>
      </c>
      <c r="W15" s="58">
        <f t="shared" si="8"/>
        <v>5.3827081126237568E-2</v>
      </c>
      <c r="X15" s="58">
        <f t="shared" si="9"/>
        <v>3.1586930741694217</v>
      </c>
      <c r="Y15" s="58">
        <f>IF(ISNA(VLOOKUP($J15,'SEMAP Nonroad Growth Factors'!$A$3:$V$121,'SEMAP Nonroad Growth Factors'!V$1,FALSE)),VLOOKUP($K15,'SEMAP Nonroad Growth Factors'!$A$3:$V$121,'SEMAP Nonroad Growth Factors'!V$1,FALSE),VLOOKUP($J15,'SEMAP Nonroad Growth Factors'!$A$3:$V$121,'SEMAP Nonroad Growth Factors'!V$1,FALSE))</f>
        <v>1.0742193560351232</v>
      </c>
      <c r="Z15" s="58">
        <v>0</v>
      </c>
      <c r="AA15" s="58">
        <f>VLOOKUP($K15,'SEMAP Locomotive Controls_2024'!$A$5:$L$9,AA$1,FALSE)</f>
        <v>54.857142857142861</v>
      </c>
      <c r="AB15" s="58">
        <f>VLOOKUP($K15,'SEMAP Locomotive Controls_2024'!$A$5:$L$9,AB$1,FALSE)</f>
        <v>73.015873015873012</v>
      </c>
      <c r="AC15" s="58">
        <f>VLOOKUP($K15,'SEMAP Locomotive Controls_2024'!$A$5:$L$9,AC$1,FALSE)</f>
        <v>73.015873015873012</v>
      </c>
      <c r="AD15" s="58">
        <f>VLOOKUP($K15,'SEMAP Locomotive Controls_2024'!$A$5:$L$9,AD$1,FALSE)</f>
        <v>95.870870870870874</v>
      </c>
      <c r="AE15" s="58">
        <f>VLOOKUP($K15,'SEMAP Locomotive Controls_2024'!$A$5:$L$9,AE$1,FALSE)</f>
        <v>69.892473118279568</v>
      </c>
      <c r="AF15" s="58">
        <f t="shared" si="10"/>
        <v>19.20825820964097</v>
      </c>
      <c r="AG15" s="58">
        <f t="shared" si="11"/>
        <v>53.764667051359332</v>
      </c>
      <c r="AH15" s="58">
        <f t="shared" si="12"/>
        <v>1.223286965245203</v>
      </c>
      <c r="AI15" s="58">
        <f t="shared" si="13"/>
        <v>1.1254252869263577</v>
      </c>
      <c r="AJ15" s="58">
        <f t="shared" si="14"/>
        <v>5.6005545710240232E-2</v>
      </c>
      <c r="AK15" s="58">
        <f t="shared" si="15"/>
        <v>2.0368693287303912</v>
      </c>
      <c r="AL15" s="112">
        <f>VLOOKUP(A15,cnty!$A$2:$C$23,3,FALSE)</f>
        <v>1</v>
      </c>
      <c r="AM15" s="58">
        <f t="shared" si="16"/>
        <v>1.26264015</v>
      </c>
      <c r="AN15" s="58">
        <f t="shared" si="17"/>
        <v>110.87022899999999</v>
      </c>
      <c r="AO15" s="58">
        <f t="shared" si="18"/>
        <v>3.8825345000000002</v>
      </c>
      <c r="AP15" s="58">
        <f t="shared" si="19"/>
        <v>5.3827081126237568E-2</v>
      </c>
      <c r="AQ15" s="58">
        <f t="shared" si="20"/>
        <v>73.235083313698624</v>
      </c>
      <c r="AR15" s="58">
        <f t="shared" si="21"/>
        <v>1.8122170193075473</v>
      </c>
      <c r="AS15" s="58">
        <f t="shared" si="22"/>
        <v>5.6005545710240232E-2</v>
      </c>
      <c r="AT15" s="58">
        <f t="shared" si="23"/>
        <v>53.764667051359332</v>
      </c>
      <c r="AU15" s="58">
        <f t="shared" si="24"/>
        <v>1.1254252869263577</v>
      </c>
    </row>
    <row r="16" spans="1:47" x14ac:dyDescent="0.25">
      <c r="A16" s="4" t="s">
        <v>71</v>
      </c>
      <c r="B16" s="4" t="s">
        <v>72</v>
      </c>
      <c r="C16" s="4" t="s">
        <v>28</v>
      </c>
      <c r="D16" s="7">
        <v>16.909834</v>
      </c>
      <c r="E16" s="7">
        <v>120.84862</v>
      </c>
      <c r="F16" s="7">
        <v>3.9178522999999998</v>
      </c>
      <c r="G16" s="7">
        <v>3.6044212</v>
      </c>
      <c r="H16" s="7">
        <v>1.1940545</v>
      </c>
      <c r="I16" s="7">
        <v>5.8460479999999997</v>
      </c>
      <c r="J16" t="str">
        <f t="shared" si="2"/>
        <v>13113_2285002006</v>
      </c>
      <c r="K16" t="str">
        <f t="shared" si="3"/>
        <v>13_2285002006</v>
      </c>
      <c r="L16" s="58">
        <f>IF(ISNA(VLOOKUP($J16,'SEMAP Nonroad Growth Factors'!$A$3:$V$121,'SEMAP Nonroad Growth Factors'!U$1,FALSE)),VLOOKUP($K16,'SEMAP Nonroad Growth Factors'!$A$3:$V$121,'SEMAP Nonroad Growth Factors'!U$1,FALSE),VLOOKUP($J16,'SEMAP Nonroad Growth Factors'!$A$3:$V$121,'SEMAP Nonroad Growth Factors'!U$1,FALSE))</f>
        <v>1.0139987806523121</v>
      </c>
      <c r="M16" s="58">
        <v>0</v>
      </c>
      <c r="N16" s="58">
        <f>VLOOKUP($K16,'SEMAP Locomotive Controls_2017'!$A$5:$L$9,N$1,FALSE)</f>
        <v>34.857142857142861</v>
      </c>
      <c r="O16" s="58">
        <f>VLOOKUP($K16,'SEMAP Locomotive Controls_2017'!$A$5:$L$9,O$1,FALSE)</f>
        <v>53.968253968253968</v>
      </c>
      <c r="P16" s="58">
        <f>VLOOKUP($K16,'SEMAP Locomotive Controls_2017'!$A$5:$L$9,P$1,FALSE)</f>
        <v>53.968253968253975</v>
      </c>
      <c r="Q16" s="58">
        <f>VLOOKUP($K16,'SEMAP Locomotive Controls_2017'!$A$5:$L$9,Q$1,FALSE)</f>
        <v>95.795795795795797</v>
      </c>
      <c r="R16" s="58">
        <f>VLOOKUP($K16,'SEMAP Locomotive Controls_2017'!$A$5:$L$9,R$1,FALSE)</f>
        <v>50.537634408602159</v>
      </c>
      <c r="S16" s="58">
        <f t="shared" si="4"/>
        <v>17.146551057033008</v>
      </c>
      <c r="T16" s="58">
        <f t="shared" si="5"/>
        <v>79.826287307889515</v>
      </c>
      <c r="U16" s="58">
        <f t="shared" si="6"/>
        <v>1.8287020030841243</v>
      </c>
      <c r="V16" s="58">
        <f t="shared" si="7"/>
        <v>1.6824044817613164</v>
      </c>
      <c r="W16" s="58">
        <f t="shared" si="8"/>
        <v>5.0903235130491484E-2</v>
      </c>
      <c r="X16" s="58">
        <f t="shared" si="9"/>
        <v>2.9320724194323091</v>
      </c>
      <c r="Y16" s="58">
        <f>IF(ISNA(VLOOKUP($J16,'SEMAP Nonroad Growth Factors'!$A$3:$V$121,'SEMAP Nonroad Growth Factors'!V$1,FALSE)),VLOOKUP($K16,'SEMAP Nonroad Growth Factors'!$A$3:$V$121,'SEMAP Nonroad Growth Factors'!V$1,FALSE),VLOOKUP($J16,'SEMAP Nonroad Growth Factors'!$A$3:$V$121,'SEMAP Nonroad Growth Factors'!V$1,FALSE))</f>
        <v>1.0742193560351232</v>
      </c>
      <c r="Z16" s="58">
        <v>0</v>
      </c>
      <c r="AA16" s="58">
        <f>VLOOKUP($K16,'SEMAP Locomotive Controls_2024'!$A$5:$L$9,AA$1,FALSE)</f>
        <v>54.857142857142861</v>
      </c>
      <c r="AB16" s="58">
        <f>VLOOKUP($K16,'SEMAP Locomotive Controls_2024'!$A$5:$L$9,AB$1,FALSE)</f>
        <v>73.015873015873012</v>
      </c>
      <c r="AC16" s="58">
        <f>VLOOKUP($K16,'SEMAP Locomotive Controls_2024'!$A$5:$L$9,AC$1,FALSE)</f>
        <v>73.015873015873012</v>
      </c>
      <c r="AD16" s="58">
        <f>VLOOKUP($K16,'SEMAP Locomotive Controls_2024'!$A$5:$L$9,AD$1,FALSE)</f>
        <v>95.870870870870874</v>
      </c>
      <c r="AE16" s="58">
        <f>VLOOKUP($K16,'SEMAP Locomotive Controls_2024'!$A$5:$L$9,AE$1,FALSE)</f>
        <v>69.892473118279568</v>
      </c>
      <c r="AF16" s="58">
        <f t="shared" si="10"/>
        <v>18.16487099014083</v>
      </c>
      <c r="AG16" s="58">
        <f t="shared" si="11"/>
        <v>58.603521220437322</v>
      </c>
      <c r="AH16" s="58">
        <f t="shared" si="12"/>
        <v>1.1356628122332437</v>
      </c>
      <c r="AI16" s="58">
        <f t="shared" si="13"/>
        <v>1.0448089419974109</v>
      </c>
      <c r="AJ16" s="58">
        <f t="shared" si="14"/>
        <v>5.2963367179689365E-2</v>
      </c>
      <c r="AK16" s="58">
        <f t="shared" si="15"/>
        <v>1.8907339967902344</v>
      </c>
      <c r="AL16" s="112">
        <f>VLOOKUP(A16,cnty!$A$2:$C$23,3,FALSE)</f>
        <v>1</v>
      </c>
      <c r="AM16" s="58">
        <f t="shared" si="16"/>
        <v>1.1940545</v>
      </c>
      <c r="AN16" s="58">
        <f t="shared" si="17"/>
        <v>120.84862</v>
      </c>
      <c r="AO16" s="58">
        <f t="shared" si="18"/>
        <v>3.6044212</v>
      </c>
      <c r="AP16" s="58">
        <f t="shared" si="19"/>
        <v>5.0903235130491484E-2</v>
      </c>
      <c r="AQ16" s="58">
        <f t="shared" si="20"/>
        <v>79.826287307889515</v>
      </c>
      <c r="AR16" s="58">
        <f t="shared" si="21"/>
        <v>1.6824044817613164</v>
      </c>
      <c r="AS16" s="58">
        <f t="shared" si="22"/>
        <v>5.2963367179689365E-2</v>
      </c>
      <c r="AT16" s="58">
        <f t="shared" si="23"/>
        <v>58.603521220437322</v>
      </c>
      <c r="AU16" s="58">
        <f t="shared" si="24"/>
        <v>1.0448089419974109</v>
      </c>
    </row>
    <row r="17" spans="1:47" x14ac:dyDescent="0.25">
      <c r="A17" s="4" t="s">
        <v>73</v>
      </c>
      <c r="B17" s="4" t="s">
        <v>74</v>
      </c>
      <c r="C17" s="4" t="s">
        <v>28</v>
      </c>
      <c r="D17" s="7">
        <v>119.12846607</v>
      </c>
      <c r="E17" s="7">
        <v>801.59963731000005</v>
      </c>
      <c r="F17" s="7">
        <v>27.828186277</v>
      </c>
      <c r="G17" s="7">
        <v>25.601926318</v>
      </c>
      <c r="H17" s="7">
        <v>8.4120190605000005</v>
      </c>
      <c r="I17" s="7">
        <v>41.526293338999999</v>
      </c>
      <c r="J17" t="str">
        <f t="shared" si="2"/>
        <v>13121_2285002006</v>
      </c>
      <c r="K17" t="str">
        <f t="shared" si="3"/>
        <v>13_2285002006</v>
      </c>
      <c r="L17" s="58">
        <f>IF(ISNA(VLOOKUP($J17,'SEMAP Nonroad Growth Factors'!$A$3:$V$121,'SEMAP Nonroad Growth Factors'!U$1,FALSE)),VLOOKUP($K17,'SEMAP Nonroad Growth Factors'!$A$3:$V$121,'SEMAP Nonroad Growth Factors'!U$1,FALSE),VLOOKUP($J17,'SEMAP Nonroad Growth Factors'!$A$3:$V$121,'SEMAP Nonroad Growth Factors'!U$1,FALSE))</f>
        <v>1.0139987806523121</v>
      </c>
      <c r="M17" s="58">
        <v>0</v>
      </c>
      <c r="N17" s="58">
        <f>VLOOKUP($K17,'SEMAP Locomotive Controls_2017'!$A$5:$L$9,N$1,FALSE)</f>
        <v>34.857142857142861</v>
      </c>
      <c r="O17" s="58">
        <f>VLOOKUP($K17,'SEMAP Locomotive Controls_2017'!$A$5:$L$9,O$1,FALSE)</f>
        <v>53.968253968253968</v>
      </c>
      <c r="P17" s="58">
        <f>VLOOKUP($K17,'SEMAP Locomotive Controls_2017'!$A$5:$L$9,P$1,FALSE)</f>
        <v>53.968253968253975</v>
      </c>
      <c r="Q17" s="58">
        <f>VLOOKUP($K17,'SEMAP Locomotive Controls_2017'!$A$5:$L$9,Q$1,FALSE)</f>
        <v>95.795795795795797</v>
      </c>
      <c r="R17" s="58">
        <f>VLOOKUP($K17,'SEMAP Locomotive Controls_2017'!$A$5:$L$9,R$1,FALSE)</f>
        <v>50.537634408602159</v>
      </c>
      <c r="S17" s="58">
        <f t="shared" si="4"/>
        <v>120.79611933596033</v>
      </c>
      <c r="T17" s="58">
        <f t="shared" si="5"/>
        <v>529.49485855782302</v>
      </c>
      <c r="U17" s="58">
        <f t="shared" si="6"/>
        <v>12.989121613121569</v>
      </c>
      <c r="V17" s="58">
        <f t="shared" si="7"/>
        <v>11.949989523734407</v>
      </c>
      <c r="W17" s="58">
        <f t="shared" si="8"/>
        <v>0.3586092461933752</v>
      </c>
      <c r="X17" s="58">
        <f t="shared" si="9"/>
        <v>20.827420401019204</v>
      </c>
      <c r="Y17" s="58">
        <f>IF(ISNA(VLOOKUP($J17,'SEMAP Nonroad Growth Factors'!$A$3:$V$121,'SEMAP Nonroad Growth Factors'!V$1,FALSE)),VLOOKUP($K17,'SEMAP Nonroad Growth Factors'!$A$3:$V$121,'SEMAP Nonroad Growth Factors'!V$1,FALSE),VLOOKUP($J17,'SEMAP Nonroad Growth Factors'!$A$3:$V$121,'SEMAP Nonroad Growth Factors'!V$1,FALSE))</f>
        <v>1.0742193560351232</v>
      </c>
      <c r="Z17" s="58">
        <v>0</v>
      </c>
      <c r="AA17" s="58">
        <f>VLOOKUP($K17,'SEMAP Locomotive Controls_2024'!$A$5:$L$9,AA$1,FALSE)</f>
        <v>54.857142857142861</v>
      </c>
      <c r="AB17" s="58">
        <f>VLOOKUP($K17,'SEMAP Locomotive Controls_2024'!$A$5:$L$9,AB$1,FALSE)</f>
        <v>73.015873015873012</v>
      </c>
      <c r="AC17" s="58">
        <f>VLOOKUP($K17,'SEMAP Locomotive Controls_2024'!$A$5:$L$9,AC$1,FALSE)</f>
        <v>73.015873015873012</v>
      </c>
      <c r="AD17" s="58">
        <f>VLOOKUP($K17,'SEMAP Locomotive Controls_2024'!$A$5:$L$9,AD$1,FALSE)</f>
        <v>95.870870870870874</v>
      </c>
      <c r="AE17" s="58">
        <f>VLOOKUP($K17,'SEMAP Locomotive Controls_2024'!$A$5:$L$9,AE$1,FALSE)</f>
        <v>69.892473118279568</v>
      </c>
      <c r="AF17" s="58">
        <f t="shared" si="10"/>
        <v>127.97010410716743</v>
      </c>
      <c r="AG17" s="58">
        <f t="shared" si="11"/>
        <v>388.7223648510959</v>
      </c>
      <c r="AH17" s="58">
        <f t="shared" si="12"/>
        <v>8.0665206002503922</v>
      </c>
      <c r="AI17" s="58">
        <f t="shared" si="13"/>
        <v>7.421197486410648</v>
      </c>
      <c r="AJ17" s="58">
        <f t="shared" si="14"/>
        <v>0.37312271276043685</v>
      </c>
      <c r="AK17" s="58">
        <f t="shared" si="15"/>
        <v>13.430470392431118</v>
      </c>
      <c r="AL17" s="112">
        <f>VLOOKUP(A17,cnty!$A$2:$C$23,3,FALSE)</f>
        <v>1</v>
      </c>
      <c r="AM17" s="58">
        <f t="shared" si="16"/>
        <v>8.4120190605000005</v>
      </c>
      <c r="AN17" s="58">
        <f t="shared" si="17"/>
        <v>801.59963731000005</v>
      </c>
      <c r="AO17" s="58">
        <f t="shared" si="18"/>
        <v>25.601926318</v>
      </c>
      <c r="AP17" s="58">
        <f t="shared" si="19"/>
        <v>0.3586092461933752</v>
      </c>
      <c r="AQ17" s="58">
        <f t="shared" si="20"/>
        <v>529.49485855782302</v>
      </c>
      <c r="AR17" s="58">
        <f t="shared" si="21"/>
        <v>11.949989523734407</v>
      </c>
      <c r="AS17" s="58">
        <f t="shared" si="22"/>
        <v>0.37312271276043685</v>
      </c>
      <c r="AT17" s="58">
        <f t="shared" si="23"/>
        <v>388.7223648510959</v>
      </c>
      <c r="AU17" s="58">
        <f t="shared" si="24"/>
        <v>7.421197486410648</v>
      </c>
    </row>
    <row r="18" spans="1:47" x14ac:dyDescent="0.25">
      <c r="A18" s="4" t="s">
        <v>73</v>
      </c>
      <c r="B18" s="4" t="s">
        <v>74</v>
      </c>
      <c r="C18" s="4" t="s">
        <v>30</v>
      </c>
      <c r="D18" s="7">
        <v>1.2214152</v>
      </c>
      <c r="E18" s="7">
        <v>12.404996000000001</v>
      </c>
      <c r="F18" s="7">
        <v>0.30535385999999998</v>
      </c>
      <c r="G18" s="7">
        <v>0.28092552999999998</v>
      </c>
      <c r="H18" s="7">
        <v>8.6247840000000006E-2</v>
      </c>
      <c r="I18" s="7">
        <v>0.45803050000000001</v>
      </c>
      <c r="J18" t="str">
        <f t="shared" si="2"/>
        <v>13121_2285002007</v>
      </c>
      <c r="K18" t="str">
        <f t="shared" si="3"/>
        <v>13_2285002007</v>
      </c>
      <c r="L18" s="58">
        <f>IF(ISNA(VLOOKUP($J18,'SEMAP Nonroad Growth Factors'!$A$3:$V$121,'SEMAP Nonroad Growth Factors'!U$1,FALSE)),VLOOKUP($K18,'SEMAP Nonroad Growth Factors'!$A$3:$V$121,'SEMAP Nonroad Growth Factors'!U$1,FALSE),VLOOKUP($J18,'SEMAP Nonroad Growth Factors'!$A$3:$V$121,'SEMAP Nonroad Growth Factors'!U$1,FALSE))</f>
        <v>1.0139987806523103</v>
      </c>
      <c r="M18" s="58">
        <v>0</v>
      </c>
      <c r="N18" s="58">
        <f>VLOOKUP($K18,'SEMAP Locomotive Controls_2017'!$A$5:$L$9,N$1,FALSE)</f>
        <v>2.0661157024793391</v>
      </c>
      <c r="O18" s="58">
        <f>VLOOKUP($K18,'SEMAP Locomotive Controls_2017'!$A$5:$L$9,O$1,FALSE)</f>
        <v>16.92307692307692</v>
      </c>
      <c r="P18" s="58">
        <f>VLOOKUP($K18,'SEMAP Locomotive Controls_2017'!$A$5:$L$9,P$1,FALSE)</f>
        <v>16.923076923076913</v>
      </c>
      <c r="Q18" s="58">
        <f>VLOOKUP($K18,'SEMAP Locomotive Controls_2017'!$A$5:$L$9,Q$1,FALSE)</f>
        <v>95.795795795795797</v>
      </c>
      <c r="R18" s="58">
        <f>VLOOKUP($K18,'SEMAP Locomotive Controls_2017'!$A$5:$L$9,R$1,FALSE)</f>
        <v>0</v>
      </c>
      <c r="S18" s="58">
        <f t="shared" si="4"/>
        <v>1.2385135234701978</v>
      </c>
      <c r="T18" s="58">
        <f t="shared" si="5"/>
        <v>12.318761338286111</v>
      </c>
      <c r="U18" s="58">
        <f t="shared" si="6"/>
        <v>0.25722978234159566</v>
      </c>
      <c r="V18" s="58">
        <f t="shared" si="7"/>
        <v>0.23665138189540952</v>
      </c>
      <c r="W18" s="58">
        <f t="shared" si="8"/>
        <v>3.6767953883319405E-3</v>
      </c>
      <c r="X18" s="58">
        <f t="shared" si="9"/>
        <v>0.464442368501568</v>
      </c>
      <c r="Y18" s="58">
        <f>IF(ISNA(VLOOKUP($J18,'SEMAP Nonroad Growth Factors'!$A$3:$V$121,'SEMAP Nonroad Growth Factors'!V$1,FALSE)),VLOOKUP($K18,'SEMAP Nonroad Growth Factors'!$A$3:$V$121,'SEMAP Nonroad Growth Factors'!V$1,FALSE),VLOOKUP($J18,'SEMAP Nonroad Growth Factors'!$A$3:$V$121,'SEMAP Nonroad Growth Factors'!V$1,FALSE))</f>
        <v>1.0742193560351265</v>
      </c>
      <c r="Z18" s="58">
        <v>0</v>
      </c>
      <c r="AA18" s="58">
        <f>VLOOKUP($K18,'SEMAP Locomotive Controls_2024'!$A$5:$L$9,AA$1,FALSE)</f>
        <v>9.0909090909090917</v>
      </c>
      <c r="AB18" s="58">
        <f>VLOOKUP($K18,'SEMAP Locomotive Controls_2024'!$A$5:$L$9,AB$1,FALSE)</f>
        <v>20</v>
      </c>
      <c r="AC18" s="58">
        <f>VLOOKUP($K18,'SEMAP Locomotive Controls_2024'!$A$5:$L$9,AC$1,FALSE)</f>
        <v>20.000000000000004</v>
      </c>
      <c r="AD18" s="58">
        <f>VLOOKUP($K18,'SEMAP Locomotive Controls_2024'!$A$5:$L$9,AD$1,FALSE)</f>
        <v>95.870870870870874</v>
      </c>
      <c r="AE18" s="58">
        <f>VLOOKUP($K18,'SEMAP Locomotive Controls_2024'!$A$5:$L$9,AE$1,FALSE)</f>
        <v>0</v>
      </c>
      <c r="AF18" s="58">
        <f t="shared" si="10"/>
        <v>1.3120678495955154</v>
      </c>
      <c r="AG18" s="58">
        <f t="shared" si="11"/>
        <v>12.114260740671201</v>
      </c>
      <c r="AH18" s="58">
        <f t="shared" si="12"/>
        <v>0.26241362148163211</v>
      </c>
      <c r="AI18" s="58">
        <f t="shared" si="13"/>
        <v>0.24142051354434127</v>
      </c>
      <c r="AJ18" s="58">
        <f t="shared" si="14"/>
        <v>3.8256009406397395E-3</v>
      </c>
      <c r="AK18" s="58">
        <f t="shared" si="15"/>
        <v>0.49202522875444704</v>
      </c>
      <c r="AL18" s="112">
        <f>VLOOKUP(A18,cnty!$A$2:$C$23,3,FALSE)</f>
        <v>1</v>
      </c>
      <c r="AM18" s="58">
        <f t="shared" si="16"/>
        <v>8.6247840000000006E-2</v>
      </c>
      <c r="AN18" s="58">
        <f t="shared" si="17"/>
        <v>12.404996000000001</v>
      </c>
      <c r="AO18" s="58">
        <f t="shared" si="18"/>
        <v>0.28092552999999998</v>
      </c>
      <c r="AP18" s="58">
        <f t="shared" si="19"/>
        <v>3.6767953883319405E-3</v>
      </c>
      <c r="AQ18" s="58">
        <f t="shared" si="20"/>
        <v>12.318761338286111</v>
      </c>
      <c r="AR18" s="58">
        <f t="shared" si="21"/>
        <v>0.23665138189540952</v>
      </c>
      <c r="AS18" s="58">
        <f t="shared" si="22"/>
        <v>3.8256009406397395E-3</v>
      </c>
      <c r="AT18" s="58">
        <f t="shared" si="23"/>
        <v>12.114260740671201</v>
      </c>
      <c r="AU18" s="58">
        <f t="shared" si="24"/>
        <v>0.24142051354434127</v>
      </c>
    </row>
    <row r="19" spans="1:47" x14ac:dyDescent="0.25">
      <c r="A19" s="4" t="s">
        <v>75</v>
      </c>
      <c r="B19" s="4" t="s">
        <v>76</v>
      </c>
      <c r="C19" s="4" t="s">
        <v>28</v>
      </c>
      <c r="D19" s="7">
        <v>50.348545999999999</v>
      </c>
      <c r="E19" s="7">
        <v>333.96393999999998</v>
      </c>
      <c r="F19" s="7">
        <v>11.783345000000001</v>
      </c>
      <c r="G19" s="7">
        <v>10.8406585</v>
      </c>
      <c r="H19" s="7">
        <v>3.5552565</v>
      </c>
      <c r="I19" s="7">
        <v>17.583781999999999</v>
      </c>
      <c r="J19" t="str">
        <f t="shared" si="2"/>
        <v>13135_2285002006</v>
      </c>
      <c r="K19" t="str">
        <f t="shared" si="3"/>
        <v>13_2285002006</v>
      </c>
      <c r="L19" s="58">
        <f>IF(ISNA(VLOOKUP($J19,'SEMAP Nonroad Growth Factors'!$A$3:$V$121,'SEMAP Nonroad Growth Factors'!U$1,FALSE)),VLOOKUP($K19,'SEMAP Nonroad Growth Factors'!$A$3:$V$121,'SEMAP Nonroad Growth Factors'!U$1,FALSE),VLOOKUP($J19,'SEMAP Nonroad Growth Factors'!$A$3:$V$121,'SEMAP Nonroad Growth Factors'!U$1,FALSE))</f>
        <v>1.0139987806523121</v>
      </c>
      <c r="M19" s="58">
        <v>0</v>
      </c>
      <c r="N19" s="58">
        <f>VLOOKUP($K19,'SEMAP Locomotive Controls_2017'!$A$5:$L$9,N$1,FALSE)</f>
        <v>34.857142857142861</v>
      </c>
      <c r="O19" s="58">
        <f>VLOOKUP($K19,'SEMAP Locomotive Controls_2017'!$A$5:$L$9,O$1,FALSE)</f>
        <v>53.968253968253968</v>
      </c>
      <c r="P19" s="58">
        <f>VLOOKUP($K19,'SEMAP Locomotive Controls_2017'!$A$5:$L$9,P$1,FALSE)</f>
        <v>53.968253968253975</v>
      </c>
      <c r="Q19" s="58">
        <f>VLOOKUP($K19,'SEMAP Locomotive Controls_2017'!$A$5:$L$9,Q$1,FALSE)</f>
        <v>95.795795795795797</v>
      </c>
      <c r="R19" s="58">
        <f>VLOOKUP($K19,'SEMAP Locomotive Controls_2017'!$A$5:$L$9,R$1,FALSE)</f>
        <v>50.537634408602159</v>
      </c>
      <c r="S19" s="58">
        <f t="shared" si="4"/>
        <v>51.053364251616841</v>
      </c>
      <c r="T19" s="58">
        <f t="shared" si="5"/>
        <v>220.59913820211418</v>
      </c>
      <c r="U19" s="58">
        <f t="shared" si="6"/>
        <v>5.500009942827937</v>
      </c>
      <c r="V19" s="58">
        <f t="shared" si="7"/>
        <v>5.0600003256123092</v>
      </c>
      <c r="W19" s="58">
        <f t="shared" si="8"/>
        <v>0.15156264439245293</v>
      </c>
      <c r="X19" s="58">
        <f t="shared" si="9"/>
        <v>8.8191068960621415</v>
      </c>
      <c r="Y19" s="58">
        <f>IF(ISNA(VLOOKUP($J19,'SEMAP Nonroad Growth Factors'!$A$3:$V$121,'SEMAP Nonroad Growth Factors'!V$1,FALSE)),VLOOKUP($K19,'SEMAP Nonroad Growth Factors'!$A$3:$V$121,'SEMAP Nonroad Growth Factors'!V$1,FALSE),VLOOKUP($J19,'SEMAP Nonroad Growth Factors'!$A$3:$V$121,'SEMAP Nonroad Growth Factors'!V$1,FALSE))</f>
        <v>1.0742193560351232</v>
      </c>
      <c r="Z19" s="58">
        <v>0</v>
      </c>
      <c r="AA19" s="58">
        <f>VLOOKUP($K19,'SEMAP Locomotive Controls_2024'!$A$5:$L$9,AA$1,FALSE)</f>
        <v>54.857142857142861</v>
      </c>
      <c r="AB19" s="58">
        <f>VLOOKUP($K19,'SEMAP Locomotive Controls_2024'!$A$5:$L$9,AB$1,FALSE)</f>
        <v>73.015873015873012</v>
      </c>
      <c r="AC19" s="58">
        <f>VLOOKUP($K19,'SEMAP Locomotive Controls_2024'!$A$5:$L$9,AC$1,FALSE)</f>
        <v>73.015873015873012</v>
      </c>
      <c r="AD19" s="58">
        <f>VLOOKUP($K19,'SEMAP Locomotive Controls_2024'!$A$5:$L$9,AD$1,FALSE)</f>
        <v>95.870870870870874</v>
      </c>
      <c r="AE19" s="58">
        <f>VLOOKUP($K19,'SEMAP Locomotive Controls_2024'!$A$5:$L$9,AE$1,FALSE)</f>
        <v>69.892473118279568</v>
      </c>
      <c r="AF19" s="58">
        <f t="shared" si="10"/>
        <v>54.085382661424774</v>
      </c>
      <c r="AG19" s="58">
        <f t="shared" si="11"/>
        <v>161.95023860968254</v>
      </c>
      <c r="AH19" s="58">
        <f t="shared" si="12"/>
        <v>3.4156230749726149</v>
      </c>
      <c r="AI19" s="58">
        <f t="shared" si="13"/>
        <v>3.1423677504560903</v>
      </c>
      <c r="AJ19" s="58">
        <f t="shared" si="14"/>
        <v>0.15769661722097048</v>
      </c>
      <c r="AK19" s="58">
        <f t="shared" si="15"/>
        <v>5.686962272555439</v>
      </c>
      <c r="AL19" s="112">
        <f>VLOOKUP(A19,cnty!$A$2:$C$23,3,FALSE)</f>
        <v>1</v>
      </c>
      <c r="AM19" s="58">
        <f t="shared" si="16"/>
        <v>3.5552565</v>
      </c>
      <c r="AN19" s="58">
        <f t="shared" si="17"/>
        <v>333.96393999999998</v>
      </c>
      <c r="AO19" s="58">
        <f t="shared" si="18"/>
        <v>10.8406585</v>
      </c>
      <c r="AP19" s="58">
        <f t="shared" si="19"/>
        <v>0.15156264439245293</v>
      </c>
      <c r="AQ19" s="58">
        <f t="shared" si="20"/>
        <v>220.59913820211418</v>
      </c>
      <c r="AR19" s="58">
        <f t="shared" si="21"/>
        <v>5.0600003256123092</v>
      </c>
      <c r="AS19" s="58">
        <f t="shared" si="22"/>
        <v>0.15769661722097048</v>
      </c>
      <c r="AT19" s="58">
        <f t="shared" si="23"/>
        <v>161.95023860968254</v>
      </c>
      <c r="AU19" s="58">
        <f t="shared" si="24"/>
        <v>3.1423677504560903</v>
      </c>
    </row>
    <row r="20" spans="1:47" x14ac:dyDescent="0.25">
      <c r="A20" s="4" t="s">
        <v>77</v>
      </c>
      <c r="B20" s="4" t="s">
        <v>78</v>
      </c>
      <c r="C20" s="4" t="s">
        <v>28</v>
      </c>
      <c r="D20" s="7">
        <v>34.897685699999997</v>
      </c>
      <c r="E20" s="7">
        <v>217.57215299999999</v>
      </c>
      <c r="F20" s="7">
        <v>8.2307863799999996</v>
      </c>
      <c r="G20" s="7">
        <v>7.5723227499999997</v>
      </c>
      <c r="H20" s="7">
        <v>2.4642294699999998</v>
      </c>
      <c r="I20" s="7">
        <v>12.283077629999999</v>
      </c>
      <c r="J20" t="str">
        <f t="shared" si="2"/>
        <v>13139_2285002006</v>
      </c>
      <c r="K20" t="str">
        <f t="shared" si="3"/>
        <v>13_2285002006</v>
      </c>
      <c r="L20" s="58">
        <f>IF(ISNA(VLOOKUP($J20,'SEMAP Nonroad Growth Factors'!$A$3:$V$121,'SEMAP Nonroad Growth Factors'!U$1,FALSE)),VLOOKUP($K20,'SEMAP Nonroad Growth Factors'!$A$3:$V$121,'SEMAP Nonroad Growth Factors'!U$1,FALSE),VLOOKUP($J20,'SEMAP Nonroad Growth Factors'!$A$3:$V$121,'SEMAP Nonroad Growth Factors'!U$1,FALSE))</f>
        <v>1.0139987806523121</v>
      </c>
      <c r="M20" s="58">
        <v>0</v>
      </c>
      <c r="N20" s="58">
        <f>VLOOKUP($K20,'SEMAP Locomotive Controls_2017'!$A$5:$L$9,N$1,FALSE)</f>
        <v>34.857142857142861</v>
      </c>
      <c r="O20" s="58">
        <f>VLOOKUP($K20,'SEMAP Locomotive Controls_2017'!$A$5:$L$9,O$1,FALSE)</f>
        <v>53.968253968253968</v>
      </c>
      <c r="P20" s="58">
        <f>VLOOKUP($K20,'SEMAP Locomotive Controls_2017'!$A$5:$L$9,P$1,FALSE)</f>
        <v>53.968253968253975</v>
      </c>
      <c r="Q20" s="58">
        <f>VLOOKUP($K20,'SEMAP Locomotive Controls_2017'!$A$5:$L$9,Q$1,FALSE)</f>
        <v>95.795795795795797</v>
      </c>
      <c r="R20" s="58">
        <f>VLOOKUP($K20,'SEMAP Locomotive Controls_2017'!$A$5:$L$9,R$1,FALSE)</f>
        <v>50.537634408602159</v>
      </c>
      <c r="S20" s="58">
        <f t="shared" si="4"/>
        <v>35.386210747387622</v>
      </c>
      <c r="T20" s="58">
        <f t="shared" si="5"/>
        <v>143.71680202532801</v>
      </c>
      <c r="U20" s="58">
        <f t="shared" si="6"/>
        <v>3.8418129085834933</v>
      </c>
      <c r="V20" s="58">
        <f t="shared" si="7"/>
        <v>3.53446754001535</v>
      </c>
      <c r="W20" s="58">
        <f t="shared" si="8"/>
        <v>0.10505152999875332</v>
      </c>
      <c r="X20" s="58">
        <f t="shared" si="9"/>
        <v>6.1605503657631573</v>
      </c>
      <c r="Y20" s="58">
        <f>IF(ISNA(VLOOKUP($J20,'SEMAP Nonroad Growth Factors'!$A$3:$V$121,'SEMAP Nonroad Growth Factors'!V$1,FALSE)),VLOOKUP($K20,'SEMAP Nonroad Growth Factors'!$A$3:$V$121,'SEMAP Nonroad Growth Factors'!V$1,FALSE),VLOOKUP($J20,'SEMAP Nonroad Growth Factors'!$A$3:$V$121,'SEMAP Nonroad Growth Factors'!V$1,FALSE))</f>
        <v>1.0742193560351232</v>
      </c>
      <c r="Z20" s="58">
        <v>0</v>
      </c>
      <c r="AA20" s="58">
        <f>VLOOKUP($K20,'SEMAP Locomotive Controls_2024'!$A$5:$L$9,AA$1,FALSE)</f>
        <v>54.857142857142861</v>
      </c>
      <c r="AB20" s="58">
        <f>VLOOKUP($K20,'SEMAP Locomotive Controls_2024'!$A$5:$L$9,AB$1,FALSE)</f>
        <v>73.015873015873012</v>
      </c>
      <c r="AC20" s="58">
        <f>VLOOKUP($K20,'SEMAP Locomotive Controls_2024'!$A$5:$L$9,AC$1,FALSE)</f>
        <v>73.015873015873012</v>
      </c>
      <c r="AD20" s="58">
        <f>VLOOKUP($K20,'SEMAP Locomotive Controls_2024'!$A$5:$L$9,AD$1,FALSE)</f>
        <v>95.870870870870874</v>
      </c>
      <c r="AE20" s="58">
        <f>VLOOKUP($K20,'SEMAP Locomotive Controls_2024'!$A$5:$L$9,AE$1,FALSE)</f>
        <v>69.892473118279568</v>
      </c>
      <c r="AF20" s="58">
        <f t="shared" si="10"/>
        <v>37.487769459770121</v>
      </c>
      <c r="AG20" s="58">
        <f t="shared" si="11"/>
        <v>105.50798416491421</v>
      </c>
      <c r="AH20" s="58">
        <f t="shared" si="12"/>
        <v>2.3858474724026424</v>
      </c>
      <c r="AI20" s="58">
        <f t="shared" si="13"/>
        <v>2.1949794660209041</v>
      </c>
      <c r="AJ20" s="58">
        <f t="shared" si="14"/>
        <v>0.10930312664507467</v>
      </c>
      <c r="AK20" s="58">
        <f t="shared" si="15"/>
        <v>3.9726037932385463</v>
      </c>
      <c r="AL20" s="112">
        <f>VLOOKUP(A20,cnty!$A$2:$C$23,3,FALSE)</f>
        <v>1</v>
      </c>
      <c r="AM20" s="58">
        <f t="shared" si="16"/>
        <v>2.4642294699999998</v>
      </c>
      <c r="AN20" s="58">
        <f t="shared" si="17"/>
        <v>217.57215299999999</v>
      </c>
      <c r="AO20" s="58">
        <f t="shared" si="18"/>
        <v>7.5723227499999997</v>
      </c>
      <c r="AP20" s="58">
        <f t="shared" si="19"/>
        <v>0.10505152999875332</v>
      </c>
      <c r="AQ20" s="58">
        <f t="shared" si="20"/>
        <v>143.71680202532801</v>
      </c>
      <c r="AR20" s="58">
        <f t="shared" si="21"/>
        <v>3.53446754001535</v>
      </c>
      <c r="AS20" s="58">
        <f t="shared" si="22"/>
        <v>0.10930312664507467</v>
      </c>
      <c r="AT20" s="58">
        <f t="shared" si="23"/>
        <v>105.50798416491421</v>
      </c>
      <c r="AU20" s="58">
        <f t="shared" si="24"/>
        <v>2.1949794660209041</v>
      </c>
    </row>
    <row r="21" spans="1:47" x14ac:dyDescent="0.25">
      <c r="A21" s="4" t="s">
        <v>79</v>
      </c>
      <c r="B21" s="4" t="s">
        <v>80</v>
      </c>
      <c r="C21" s="4" t="s">
        <v>28</v>
      </c>
      <c r="D21" s="7">
        <v>56.690375000000003</v>
      </c>
      <c r="E21" s="7">
        <v>351.50292999999999</v>
      </c>
      <c r="F21" s="7">
        <v>13.379531999999999</v>
      </c>
      <c r="G21" s="7">
        <v>12.309172999999999</v>
      </c>
      <c r="H21" s="7">
        <v>4.0030748999999997</v>
      </c>
      <c r="I21" s="7">
        <v>19.966812000000001</v>
      </c>
      <c r="J21" t="str">
        <f t="shared" si="2"/>
        <v>13151_2285002006</v>
      </c>
      <c r="K21" t="str">
        <f t="shared" si="3"/>
        <v>13_2285002006</v>
      </c>
      <c r="L21" s="58">
        <f>IF(ISNA(VLOOKUP($J21,'SEMAP Nonroad Growth Factors'!$A$3:$V$121,'SEMAP Nonroad Growth Factors'!U$1,FALSE)),VLOOKUP($K21,'SEMAP Nonroad Growth Factors'!$A$3:$V$121,'SEMAP Nonroad Growth Factors'!U$1,FALSE),VLOOKUP($J21,'SEMAP Nonroad Growth Factors'!$A$3:$V$121,'SEMAP Nonroad Growth Factors'!U$1,FALSE))</f>
        <v>1.0139987806523121</v>
      </c>
      <c r="M21" s="58">
        <v>0</v>
      </c>
      <c r="N21" s="58">
        <f>VLOOKUP($K21,'SEMAP Locomotive Controls_2017'!$A$5:$L$9,N$1,FALSE)</f>
        <v>34.857142857142861</v>
      </c>
      <c r="O21" s="58">
        <f>VLOOKUP($K21,'SEMAP Locomotive Controls_2017'!$A$5:$L$9,O$1,FALSE)</f>
        <v>53.968253968253968</v>
      </c>
      <c r="P21" s="58">
        <f>VLOOKUP($K21,'SEMAP Locomotive Controls_2017'!$A$5:$L$9,P$1,FALSE)</f>
        <v>53.968253968253975</v>
      </c>
      <c r="Q21" s="58">
        <f>VLOOKUP($K21,'SEMAP Locomotive Controls_2017'!$A$5:$L$9,Q$1,FALSE)</f>
        <v>95.795795795795797</v>
      </c>
      <c r="R21" s="58">
        <f>VLOOKUP($K21,'SEMAP Locomotive Controls_2017'!$A$5:$L$9,R$1,FALSE)</f>
        <v>50.537634408602159</v>
      </c>
      <c r="S21" s="58">
        <f t="shared" si="4"/>
        <v>57.483971124722316</v>
      </c>
      <c r="T21" s="58">
        <f t="shared" si="5"/>
        <v>232.1844790593801</v>
      </c>
      <c r="U21" s="58">
        <f t="shared" si="6"/>
        <v>6.2450483313850658</v>
      </c>
      <c r="V21" s="58">
        <f t="shared" si="7"/>
        <v>5.7454461265446417</v>
      </c>
      <c r="W21" s="58">
        <f t="shared" si="8"/>
        <v>0.17065340223555009</v>
      </c>
      <c r="X21" s="58">
        <f t="shared" si="9"/>
        <v>10.014310311716578</v>
      </c>
      <c r="Y21" s="58">
        <f>IF(ISNA(VLOOKUP($J21,'SEMAP Nonroad Growth Factors'!$A$3:$V$121,'SEMAP Nonroad Growth Factors'!V$1,FALSE)),VLOOKUP($K21,'SEMAP Nonroad Growth Factors'!$A$3:$V$121,'SEMAP Nonroad Growth Factors'!V$1,FALSE),VLOOKUP($J21,'SEMAP Nonroad Growth Factors'!$A$3:$V$121,'SEMAP Nonroad Growth Factors'!V$1,FALSE))</f>
        <v>1.0742193560351232</v>
      </c>
      <c r="Z21" s="58">
        <v>0</v>
      </c>
      <c r="AA21" s="58">
        <f>VLOOKUP($K21,'SEMAP Locomotive Controls_2024'!$A$5:$L$9,AA$1,FALSE)</f>
        <v>54.857142857142861</v>
      </c>
      <c r="AB21" s="58">
        <f>VLOOKUP($K21,'SEMAP Locomotive Controls_2024'!$A$5:$L$9,AB$1,FALSE)</f>
        <v>73.015873015873012</v>
      </c>
      <c r="AC21" s="58">
        <f>VLOOKUP($K21,'SEMAP Locomotive Controls_2024'!$A$5:$L$9,AC$1,FALSE)</f>
        <v>73.015873015873012</v>
      </c>
      <c r="AD21" s="58">
        <f>VLOOKUP($K21,'SEMAP Locomotive Controls_2024'!$A$5:$L$9,AD$1,FALSE)</f>
        <v>95.870870870870874</v>
      </c>
      <c r="AE21" s="58">
        <f>VLOOKUP($K21,'SEMAP Locomotive Controls_2024'!$A$5:$L$9,AE$1,FALSE)</f>
        <v>69.892473118279568</v>
      </c>
      <c r="AF21" s="58">
        <f t="shared" si="10"/>
        <v>60.897898125889654</v>
      </c>
      <c r="AG21" s="58">
        <f t="shared" si="11"/>
        <v>170.45547907208947</v>
      </c>
      <c r="AH21" s="58">
        <f t="shared" si="12"/>
        <v>3.8783077497548017</v>
      </c>
      <c r="AI21" s="58">
        <f t="shared" si="13"/>
        <v>3.5680441617070442</v>
      </c>
      <c r="AJ21" s="58">
        <f t="shared" si="14"/>
        <v>0.1775600073334159</v>
      </c>
      <c r="AK21" s="58">
        <f t="shared" si="15"/>
        <v>6.4576839355269087</v>
      </c>
      <c r="AL21" s="112">
        <f>VLOOKUP(A21,cnty!$A$2:$C$23,3,FALSE)</f>
        <v>1</v>
      </c>
      <c r="AM21" s="58">
        <f t="shared" si="16"/>
        <v>4.0030748999999997</v>
      </c>
      <c r="AN21" s="58">
        <f t="shared" si="17"/>
        <v>351.50292999999999</v>
      </c>
      <c r="AO21" s="58">
        <f t="shared" si="18"/>
        <v>12.309172999999999</v>
      </c>
      <c r="AP21" s="58">
        <f t="shared" si="19"/>
        <v>0.17065340223555009</v>
      </c>
      <c r="AQ21" s="58">
        <f t="shared" si="20"/>
        <v>232.1844790593801</v>
      </c>
      <c r="AR21" s="58">
        <f t="shared" si="21"/>
        <v>5.7454461265446417</v>
      </c>
      <c r="AS21" s="58">
        <f t="shared" si="22"/>
        <v>0.1775600073334159</v>
      </c>
      <c r="AT21" s="58">
        <f t="shared" si="23"/>
        <v>170.45547907208947</v>
      </c>
      <c r="AU21" s="58">
        <f t="shared" si="24"/>
        <v>3.5680441617070442</v>
      </c>
    </row>
    <row r="22" spans="1:47" x14ac:dyDescent="0.25">
      <c r="A22" s="4" t="s">
        <v>79</v>
      </c>
      <c r="B22" s="4" t="s">
        <v>80</v>
      </c>
      <c r="C22" s="4" t="s">
        <v>30</v>
      </c>
      <c r="D22" s="7">
        <v>2.0946848</v>
      </c>
      <c r="E22" s="7">
        <v>21.274138000000001</v>
      </c>
      <c r="F22" s="7">
        <v>0.52367068999999999</v>
      </c>
      <c r="G22" s="7">
        <v>0.48177771000000003</v>
      </c>
      <c r="H22" s="7">
        <v>0.14791201000000001</v>
      </c>
      <c r="I22" s="7">
        <v>0.78550653999999998</v>
      </c>
      <c r="J22" t="str">
        <f t="shared" si="2"/>
        <v>13151_2285002007</v>
      </c>
      <c r="K22" t="str">
        <f t="shared" si="3"/>
        <v>13_2285002007</v>
      </c>
      <c r="L22" s="58">
        <f>IF(ISNA(VLOOKUP($J22,'SEMAP Nonroad Growth Factors'!$A$3:$V$121,'SEMAP Nonroad Growth Factors'!U$1,FALSE)),VLOOKUP($K22,'SEMAP Nonroad Growth Factors'!$A$3:$V$121,'SEMAP Nonroad Growth Factors'!U$1,FALSE),VLOOKUP($J22,'SEMAP Nonroad Growth Factors'!$A$3:$V$121,'SEMAP Nonroad Growth Factors'!U$1,FALSE))</f>
        <v>1.0139987806523103</v>
      </c>
      <c r="M22" s="58">
        <v>0</v>
      </c>
      <c r="N22" s="58">
        <f>VLOOKUP($K22,'SEMAP Locomotive Controls_2017'!$A$5:$L$9,N$1,FALSE)</f>
        <v>2.0661157024793391</v>
      </c>
      <c r="O22" s="58">
        <f>VLOOKUP($K22,'SEMAP Locomotive Controls_2017'!$A$5:$L$9,O$1,FALSE)</f>
        <v>16.92307692307692</v>
      </c>
      <c r="P22" s="58">
        <f>VLOOKUP($K22,'SEMAP Locomotive Controls_2017'!$A$5:$L$9,P$1,FALSE)</f>
        <v>16.923076923076913</v>
      </c>
      <c r="Q22" s="58">
        <f>VLOOKUP($K22,'SEMAP Locomotive Controls_2017'!$A$5:$L$9,Q$1,FALSE)</f>
        <v>95.795795795795797</v>
      </c>
      <c r="R22" s="58">
        <f>VLOOKUP($K22,'SEMAP Locomotive Controls_2017'!$A$5:$L$9,R$1,FALSE)</f>
        <v>0</v>
      </c>
      <c r="S22" s="58">
        <f t="shared" si="4"/>
        <v>2.1240078330509284</v>
      </c>
      <c r="T22" s="58">
        <f t="shared" si="5"/>
        <v>21.126248545325076</v>
      </c>
      <c r="U22" s="58">
        <f t="shared" si="6"/>
        <v>0.44113965877940181</v>
      </c>
      <c r="V22" s="58">
        <f t="shared" si="7"/>
        <v>0.40584905486484574</v>
      </c>
      <c r="W22" s="58">
        <f t="shared" si="8"/>
        <v>6.3055746816025517E-3</v>
      </c>
      <c r="X22" s="58">
        <f t="shared" si="9"/>
        <v>0.79650267375441519</v>
      </c>
      <c r="Y22" s="58">
        <f>IF(ISNA(VLOOKUP($J22,'SEMAP Nonroad Growth Factors'!$A$3:$V$121,'SEMAP Nonroad Growth Factors'!V$1,FALSE)),VLOOKUP($K22,'SEMAP Nonroad Growth Factors'!$A$3:$V$121,'SEMAP Nonroad Growth Factors'!V$1,FALSE),VLOOKUP($J22,'SEMAP Nonroad Growth Factors'!$A$3:$V$121,'SEMAP Nonroad Growth Factors'!V$1,FALSE))</f>
        <v>1.0742193560351265</v>
      </c>
      <c r="Z22" s="58">
        <v>0</v>
      </c>
      <c r="AA22" s="58">
        <f>VLOOKUP($K22,'SEMAP Locomotive Controls_2024'!$A$5:$L$9,AA$1,FALSE)</f>
        <v>9.0909090909090917</v>
      </c>
      <c r="AB22" s="58">
        <f>VLOOKUP($K22,'SEMAP Locomotive Controls_2024'!$A$5:$L$9,AB$1,FALSE)</f>
        <v>20</v>
      </c>
      <c r="AC22" s="58">
        <f>VLOOKUP($K22,'SEMAP Locomotive Controls_2024'!$A$5:$L$9,AC$1,FALSE)</f>
        <v>20.000000000000004</v>
      </c>
      <c r="AD22" s="58">
        <f>VLOOKUP($K22,'SEMAP Locomotive Controls_2024'!$A$5:$L$9,AD$1,FALSE)</f>
        <v>95.870870870870874</v>
      </c>
      <c r="AE22" s="58">
        <f>VLOOKUP($K22,'SEMAP Locomotive Controls_2024'!$A$5:$L$9,AE$1,FALSE)</f>
        <v>0</v>
      </c>
      <c r="AF22" s="58">
        <f t="shared" si="10"/>
        <v>2.2501509569525679</v>
      </c>
      <c r="AG22" s="58">
        <f t="shared" si="11"/>
        <v>20.775537111420377</v>
      </c>
      <c r="AH22" s="58">
        <f t="shared" si="12"/>
        <v>0.45002975310901627</v>
      </c>
      <c r="AI22" s="58">
        <f t="shared" si="13"/>
        <v>0.41402795311062229</v>
      </c>
      <c r="AJ22" s="58">
        <f t="shared" si="14"/>
        <v>6.5607709664139363E-3</v>
      </c>
      <c r="AK22" s="58">
        <f t="shared" si="15"/>
        <v>0.84380632956018031</v>
      </c>
      <c r="AL22" s="112">
        <f>VLOOKUP(A22,cnty!$A$2:$C$23,3,FALSE)</f>
        <v>1</v>
      </c>
      <c r="AM22" s="58">
        <f t="shared" si="16"/>
        <v>0.14791201000000001</v>
      </c>
      <c r="AN22" s="58">
        <f t="shared" si="17"/>
        <v>21.274138000000001</v>
      </c>
      <c r="AO22" s="58">
        <f t="shared" si="18"/>
        <v>0.48177771000000003</v>
      </c>
      <c r="AP22" s="58">
        <f t="shared" si="19"/>
        <v>6.3055746816025517E-3</v>
      </c>
      <c r="AQ22" s="58">
        <f t="shared" si="20"/>
        <v>21.126248545325076</v>
      </c>
      <c r="AR22" s="58">
        <f t="shared" si="21"/>
        <v>0.40584905486484574</v>
      </c>
      <c r="AS22" s="58">
        <f t="shared" si="22"/>
        <v>6.5607709664139363E-3</v>
      </c>
      <c r="AT22" s="58">
        <f t="shared" si="23"/>
        <v>20.775537111420377</v>
      </c>
      <c r="AU22" s="58">
        <f t="shared" si="24"/>
        <v>0.41402795311062229</v>
      </c>
    </row>
    <row r="23" spans="1:47" x14ac:dyDescent="0.25">
      <c r="A23" s="4" t="s">
        <v>81</v>
      </c>
      <c r="B23" s="4" t="s">
        <v>82</v>
      </c>
      <c r="C23" s="4" t="s">
        <v>28</v>
      </c>
      <c r="D23" s="7">
        <v>6.7826000000000004</v>
      </c>
      <c r="E23" s="7">
        <v>48.472799999999999</v>
      </c>
      <c r="F23" s="7">
        <v>1.571464</v>
      </c>
      <c r="G23" s="7">
        <v>1.4457469999999999</v>
      </c>
      <c r="H23" s="7">
        <v>0.478939</v>
      </c>
      <c r="I23" s="7">
        <v>2.3448739999999999</v>
      </c>
      <c r="J23" t="str">
        <f t="shared" si="2"/>
        <v>13217_2285002006</v>
      </c>
      <c r="K23" t="str">
        <f t="shared" si="3"/>
        <v>13_2285002006</v>
      </c>
      <c r="L23" s="58">
        <f>IF(ISNA(VLOOKUP($J23,'SEMAP Nonroad Growth Factors'!$A$3:$V$121,'SEMAP Nonroad Growth Factors'!U$1,FALSE)),VLOOKUP($K23,'SEMAP Nonroad Growth Factors'!$A$3:$V$121,'SEMAP Nonroad Growth Factors'!U$1,FALSE),VLOOKUP($J23,'SEMAP Nonroad Growth Factors'!$A$3:$V$121,'SEMAP Nonroad Growth Factors'!U$1,FALSE))</f>
        <v>1.0139987806523121</v>
      </c>
      <c r="M23" s="58">
        <v>0</v>
      </c>
      <c r="N23" s="58">
        <f>VLOOKUP($K23,'SEMAP Locomotive Controls_2017'!$A$5:$L$9,N$1,FALSE)</f>
        <v>34.857142857142861</v>
      </c>
      <c r="O23" s="58">
        <f>VLOOKUP($K23,'SEMAP Locomotive Controls_2017'!$A$5:$L$9,O$1,FALSE)</f>
        <v>53.968253968253968</v>
      </c>
      <c r="P23" s="58">
        <f>VLOOKUP($K23,'SEMAP Locomotive Controls_2017'!$A$5:$L$9,P$1,FALSE)</f>
        <v>53.968253968253975</v>
      </c>
      <c r="Q23" s="58">
        <f>VLOOKUP($K23,'SEMAP Locomotive Controls_2017'!$A$5:$L$9,Q$1,FALSE)</f>
        <v>95.795795795795797</v>
      </c>
      <c r="R23" s="58">
        <f>VLOOKUP($K23,'SEMAP Locomotive Controls_2017'!$A$5:$L$9,R$1,FALSE)</f>
        <v>50.537634408602159</v>
      </c>
      <c r="S23" s="58">
        <f t="shared" si="4"/>
        <v>6.8775481296523724</v>
      </c>
      <c r="T23" s="58">
        <f t="shared" si="5"/>
        <v>32.018600290329069</v>
      </c>
      <c r="U23" s="58">
        <f t="shared" si="6"/>
        <v>0.73349864786239916</v>
      </c>
      <c r="V23" s="58">
        <f t="shared" si="7"/>
        <v>0.67481881204476823</v>
      </c>
      <c r="W23" s="58">
        <f t="shared" si="8"/>
        <v>2.0417447051338494E-2</v>
      </c>
      <c r="X23" s="58">
        <f t="shared" si="9"/>
        <v>1.1760663584089486</v>
      </c>
      <c r="Y23" s="58">
        <f>IF(ISNA(VLOOKUP($J23,'SEMAP Nonroad Growth Factors'!$A$3:$V$121,'SEMAP Nonroad Growth Factors'!V$1,FALSE)),VLOOKUP($K23,'SEMAP Nonroad Growth Factors'!$A$3:$V$121,'SEMAP Nonroad Growth Factors'!V$1,FALSE),VLOOKUP($J23,'SEMAP Nonroad Growth Factors'!$A$3:$V$121,'SEMAP Nonroad Growth Factors'!V$1,FALSE))</f>
        <v>1.0742193560351232</v>
      </c>
      <c r="Z23" s="58">
        <v>0</v>
      </c>
      <c r="AA23" s="58">
        <f>VLOOKUP($K23,'SEMAP Locomotive Controls_2024'!$A$5:$L$9,AA$1,FALSE)</f>
        <v>54.857142857142861</v>
      </c>
      <c r="AB23" s="58">
        <f>VLOOKUP($K23,'SEMAP Locomotive Controls_2024'!$A$5:$L$9,AB$1,FALSE)</f>
        <v>73.015873015873012</v>
      </c>
      <c r="AC23" s="58">
        <f>VLOOKUP($K23,'SEMAP Locomotive Controls_2024'!$A$5:$L$9,AC$1,FALSE)</f>
        <v>73.015873015873012</v>
      </c>
      <c r="AD23" s="58">
        <f>VLOOKUP($K23,'SEMAP Locomotive Controls_2024'!$A$5:$L$9,AD$1,FALSE)</f>
        <v>95.870870870870874</v>
      </c>
      <c r="AE23" s="58">
        <f>VLOOKUP($K23,'SEMAP Locomotive Controls_2024'!$A$5:$L$9,AE$1,FALSE)</f>
        <v>69.892473118279568</v>
      </c>
      <c r="AF23" s="58">
        <f t="shared" si="10"/>
        <v>7.2860002042438268</v>
      </c>
      <c r="AG23" s="58">
        <f t="shared" si="11"/>
        <v>23.506075314836149</v>
      </c>
      <c r="AH23" s="58">
        <f t="shared" si="12"/>
        <v>0.455518250538261</v>
      </c>
      <c r="AI23" s="58">
        <f t="shared" si="13"/>
        <v>0.4190768252794459</v>
      </c>
      <c r="AJ23" s="58">
        <f t="shared" si="14"/>
        <v>2.124377246907343E-2</v>
      </c>
      <c r="AK23" s="58">
        <f t="shared" si="15"/>
        <v>0.75838121582126994</v>
      </c>
      <c r="AL23" s="112">
        <f>VLOOKUP(A23,cnty!$A$2:$C$23,3,FALSE)</f>
        <v>1</v>
      </c>
      <c r="AM23" s="58">
        <f t="shared" si="16"/>
        <v>0.478939</v>
      </c>
      <c r="AN23" s="58">
        <f t="shared" si="17"/>
        <v>48.472799999999999</v>
      </c>
      <c r="AO23" s="58">
        <f t="shared" si="18"/>
        <v>1.4457469999999999</v>
      </c>
      <c r="AP23" s="58">
        <f t="shared" si="19"/>
        <v>2.0417447051338494E-2</v>
      </c>
      <c r="AQ23" s="58">
        <f t="shared" si="20"/>
        <v>32.018600290329069</v>
      </c>
      <c r="AR23" s="58">
        <f t="shared" si="21"/>
        <v>0.67481881204476823</v>
      </c>
      <c r="AS23" s="58">
        <f t="shared" si="22"/>
        <v>2.124377246907343E-2</v>
      </c>
      <c r="AT23" s="58">
        <f t="shared" si="23"/>
        <v>23.506075314836149</v>
      </c>
      <c r="AU23" s="58">
        <f t="shared" si="24"/>
        <v>0.4190768252794459</v>
      </c>
    </row>
    <row r="24" spans="1:47" x14ac:dyDescent="0.25">
      <c r="A24" s="4" t="s">
        <v>81</v>
      </c>
      <c r="B24" s="4" t="s">
        <v>82</v>
      </c>
      <c r="C24" s="4" t="s">
        <v>30</v>
      </c>
      <c r="D24" s="7">
        <v>1.2896915</v>
      </c>
      <c r="E24" s="7">
        <v>13.098483999999999</v>
      </c>
      <c r="F24" s="7">
        <v>0.32242337999999998</v>
      </c>
      <c r="G24" s="7">
        <v>0.29663014999999998</v>
      </c>
      <c r="H24" s="7">
        <v>9.1069259999999999E-2</v>
      </c>
      <c r="I24" s="7">
        <v>0.48363557000000001</v>
      </c>
      <c r="J24" t="str">
        <f t="shared" si="2"/>
        <v>13217_2285002007</v>
      </c>
      <c r="K24" t="str">
        <f t="shared" si="3"/>
        <v>13_2285002007</v>
      </c>
      <c r="L24" s="58">
        <f>IF(ISNA(VLOOKUP($J24,'SEMAP Nonroad Growth Factors'!$A$3:$V$121,'SEMAP Nonroad Growth Factors'!U$1,FALSE)),VLOOKUP($K24,'SEMAP Nonroad Growth Factors'!$A$3:$V$121,'SEMAP Nonroad Growth Factors'!U$1,FALSE),VLOOKUP($J24,'SEMAP Nonroad Growth Factors'!$A$3:$V$121,'SEMAP Nonroad Growth Factors'!U$1,FALSE))</f>
        <v>1.0139987806523103</v>
      </c>
      <c r="M24" s="58">
        <v>0</v>
      </c>
      <c r="N24" s="58">
        <f>VLOOKUP($K24,'SEMAP Locomotive Controls_2017'!$A$5:$L$9,N$1,FALSE)</f>
        <v>2.0661157024793391</v>
      </c>
      <c r="O24" s="58">
        <f>VLOOKUP($K24,'SEMAP Locomotive Controls_2017'!$A$5:$L$9,O$1,FALSE)</f>
        <v>16.92307692307692</v>
      </c>
      <c r="P24" s="58">
        <f>VLOOKUP($K24,'SEMAP Locomotive Controls_2017'!$A$5:$L$9,P$1,FALSE)</f>
        <v>16.923076923076913</v>
      </c>
      <c r="Q24" s="58">
        <f>VLOOKUP($K24,'SEMAP Locomotive Controls_2017'!$A$5:$L$9,Q$1,FALSE)</f>
        <v>95.795795795795797</v>
      </c>
      <c r="R24" s="58">
        <f>VLOOKUP($K24,'SEMAP Locomotive Controls_2017'!$A$5:$L$9,R$1,FALSE)</f>
        <v>0</v>
      </c>
      <c r="S24" s="58">
        <f t="shared" si="4"/>
        <v>1.3077456084176491</v>
      </c>
      <c r="T24" s="58">
        <f t="shared" si="5"/>
        <v>13.007428481988965</v>
      </c>
      <c r="U24" s="58">
        <f t="shared" si="6"/>
        <v>0.27160912869823095</v>
      </c>
      <c r="V24" s="58">
        <f t="shared" si="7"/>
        <v>0.24988093787468377</v>
      </c>
      <c r="W24" s="58">
        <f t="shared" si="8"/>
        <v>3.8823353163024424E-3</v>
      </c>
      <c r="X24" s="58">
        <f t="shared" si="9"/>
        <v>0.49040587826008508</v>
      </c>
      <c r="Y24" s="58">
        <f>IF(ISNA(VLOOKUP($J24,'SEMAP Nonroad Growth Factors'!$A$3:$V$121,'SEMAP Nonroad Growth Factors'!V$1,FALSE)),VLOOKUP($K24,'SEMAP Nonroad Growth Factors'!$A$3:$V$121,'SEMAP Nonroad Growth Factors'!V$1,FALSE),VLOOKUP($J24,'SEMAP Nonroad Growth Factors'!$A$3:$V$121,'SEMAP Nonroad Growth Factors'!V$1,FALSE))</f>
        <v>1.0742193560351265</v>
      </c>
      <c r="Z24" s="58">
        <v>0</v>
      </c>
      <c r="AA24" s="58">
        <f>VLOOKUP($K24,'SEMAP Locomotive Controls_2024'!$A$5:$L$9,AA$1,FALSE)</f>
        <v>9.0909090909090917</v>
      </c>
      <c r="AB24" s="58">
        <f>VLOOKUP($K24,'SEMAP Locomotive Controls_2024'!$A$5:$L$9,AB$1,FALSE)</f>
        <v>20</v>
      </c>
      <c r="AC24" s="58">
        <f>VLOOKUP($K24,'SEMAP Locomotive Controls_2024'!$A$5:$L$9,AC$1,FALSE)</f>
        <v>20.000000000000004</v>
      </c>
      <c r="AD24" s="58">
        <f>VLOOKUP($K24,'SEMAP Locomotive Controls_2024'!$A$5:$L$9,AD$1,FALSE)</f>
        <v>95.870870870870874</v>
      </c>
      <c r="AE24" s="58">
        <f>VLOOKUP($K24,'SEMAP Locomotive Controls_2024'!$A$5:$L$9,AE$1,FALSE)</f>
        <v>0</v>
      </c>
      <c r="AF24" s="58">
        <f t="shared" si="10"/>
        <v>1.3854115726139764</v>
      </c>
      <c r="AG24" s="58">
        <f t="shared" si="11"/>
        <v>12.791495497742188</v>
      </c>
      <c r="AH24" s="58">
        <f t="shared" si="12"/>
        <v>0.2770827485074151</v>
      </c>
      <c r="AI24" s="58">
        <f t="shared" si="13"/>
        <v>0.25491667897088233</v>
      </c>
      <c r="AJ24" s="58">
        <f t="shared" si="14"/>
        <v>4.03945938494651E-3</v>
      </c>
      <c r="AK24" s="58">
        <f t="shared" si="15"/>
        <v>0.51953069056108137</v>
      </c>
      <c r="AL24" s="112">
        <f>VLOOKUP(A24,cnty!$A$2:$C$23,3,FALSE)</f>
        <v>1</v>
      </c>
      <c r="AM24" s="58">
        <f t="shared" si="16"/>
        <v>9.1069259999999999E-2</v>
      </c>
      <c r="AN24" s="58">
        <f t="shared" si="17"/>
        <v>13.098483999999999</v>
      </c>
      <c r="AO24" s="58">
        <f t="shared" si="18"/>
        <v>0.29663014999999998</v>
      </c>
      <c r="AP24" s="58">
        <f t="shared" si="19"/>
        <v>3.8823353163024424E-3</v>
      </c>
      <c r="AQ24" s="58">
        <f t="shared" si="20"/>
        <v>13.007428481988965</v>
      </c>
      <c r="AR24" s="58">
        <f t="shared" si="21"/>
        <v>0.24988093787468377</v>
      </c>
      <c r="AS24" s="58">
        <f t="shared" si="22"/>
        <v>4.03945938494651E-3</v>
      </c>
      <c r="AT24" s="58">
        <f t="shared" si="23"/>
        <v>12.791495497742188</v>
      </c>
      <c r="AU24" s="58">
        <f t="shared" si="24"/>
        <v>0.25491667897088233</v>
      </c>
    </row>
    <row r="25" spans="1:47" x14ac:dyDescent="0.25">
      <c r="A25" s="4" t="s">
        <v>83</v>
      </c>
      <c r="B25" s="4" t="s">
        <v>84</v>
      </c>
      <c r="C25" s="4" t="s">
        <v>28</v>
      </c>
      <c r="D25" s="7">
        <v>49.169359999999998</v>
      </c>
      <c r="E25" s="7">
        <v>304.86970000000002</v>
      </c>
      <c r="F25" s="7">
        <v>11.604509999999999</v>
      </c>
      <c r="G25" s="7">
        <v>10.67614</v>
      </c>
      <c r="H25" s="7">
        <v>3.4719959999999999</v>
      </c>
      <c r="I25" s="7">
        <v>17.31785</v>
      </c>
      <c r="J25" t="str">
        <f t="shared" si="2"/>
        <v>13223_2285002006</v>
      </c>
      <c r="K25" t="str">
        <f t="shared" si="3"/>
        <v>13_2285002006</v>
      </c>
      <c r="L25" s="58">
        <f>IF(ISNA(VLOOKUP($J25,'SEMAP Nonroad Growth Factors'!$A$3:$V$121,'SEMAP Nonroad Growth Factors'!U$1,FALSE)),VLOOKUP($K25,'SEMAP Nonroad Growth Factors'!$A$3:$V$121,'SEMAP Nonroad Growth Factors'!U$1,FALSE),VLOOKUP($J25,'SEMAP Nonroad Growth Factors'!$A$3:$V$121,'SEMAP Nonroad Growth Factors'!U$1,FALSE))</f>
        <v>1.0139987806523121</v>
      </c>
      <c r="M25" s="58">
        <v>0</v>
      </c>
      <c r="N25" s="58">
        <f>VLOOKUP($K25,'SEMAP Locomotive Controls_2017'!$A$5:$L$9,N$1,FALSE)</f>
        <v>34.857142857142861</v>
      </c>
      <c r="O25" s="58">
        <f>VLOOKUP($K25,'SEMAP Locomotive Controls_2017'!$A$5:$L$9,O$1,FALSE)</f>
        <v>53.968253968253968</v>
      </c>
      <c r="P25" s="58">
        <f>VLOOKUP($K25,'SEMAP Locomotive Controls_2017'!$A$5:$L$9,P$1,FALSE)</f>
        <v>53.968253968253975</v>
      </c>
      <c r="Q25" s="58">
        <f>VLOOKUP($K25,'SEMAP Locomotive Controls_2017'!$A$5:$L$9,Q$1,FALSE)</f>
        <v>95.795795795795797</v>
      </c>
      <c r="R25" s="58">
        <f>VLOOKUP($K25,'SEMAP Locomotive Controls_2017'!$A$5:$L$9,R$1,FALSE)</f>
        <v>50.537634408602159</v>
      </c>
      <c r="S25" s="58">
        <f t="shared" si="4"/>
        <v>49.857671085454562</v>
      </c>
      <c r="T25" s="58">
        <f t="shared" si="5"/>
        <v>201.38100264339047</v>
      </c>
      <c r="U25" s="58">
        <f t="shared" si="6"/>
        <v>5.4165366779676081</v>
      </c>
      <c r="V25" s="58">
        <f t="shared" si="7"/>
        <v>4.9832094495258392</v>
      </c>
      <c r="W25" s="58">
        <f t="shared" si="8"/>
        <v>0.14801320103908647</v>
      </c>
      <c r="X25" s="58">
        <f t="shared" si="9"/>
        <v>8.6857292907731551</v>
      </c>
      <c r="Y25" s="58">
        <f>IF(ISNA(VLOOKUP($J25,'SEMAP Nonroad Growth Factors'!$A$3:$V$121,'SEMAP Nonroad Growth Factors'!V$1,FALSE)),VLOOKUP($K25,'SEMAP Nonroad Growth Factors'!$A$3:$V$121,'SEMAP Nonroad Growth Factors'!V$1,FALSE),VLOOKUP($J25,'SEMAP Nonroad Growth Factors'!$A$3:$V$121,'SEMAP Nonroad Growth Factors'!V$1,FALSE))</f>
        <v>1.0742193560351232</v>
      </c>
      <c r="Z25" s="58">
        <v>0</v>
      </c>
      <c r="AA25" s="58">
        <f>VLOOKUP($K25,'SEMAP Locomotive Controls_2024'!$A$5:$L$9,AA$1,FALSE)</f>
        <v>54.857142857142861</v>
      </c>
      <c r="AB25" s="58">
        <f>VLOOKUP($K25,'SEMAP Locomotive Controls_2024'!$A$5:$L$9,AB$1,FALSE)</f>
        <v>73.015873015873012</v>
      </c>
      <c r="AC25" s="58">
        <f>VLOOKUP($K25,'SEMAP Locomotive Controls_2024'!$A$5:$L$9,AC$1,FALSE)</f>
        <v>73.015873015873012</v>
      </c>
      <c r="AD25" s="58">
        <f>VLOOKUP($K25,'SEMAP Locomotive Controls_2024'!$A$5:$L$9,AD$1,FALSE)</f>
        <v>95.870870870870874</v>
      </c>
      <c r="AE25" s="58">
        <f>VLOOKUP($K25,'SEMAP Locomotive Controls_2024'!$A$5:$L$9,AE$1,FALSE)</f>
        <v>69.892473118279568</v>
      </c>
      <c r="AF25" s="58">
        <f t="shared" si="10"/>
        <v>52.818678235859146</v>
      </c>
      <c r="AG25" s="58">
        <f t="shared" si="11"/>
        <v>147.84147252503473</v>
      </c>
      <c r="AH25" s="58">
        <f t="shared" si="12"/>
        <v>3.3637844033040243</v>
      </c>
      <c r="AI25" s="58">
        <f t="shared" si="13"/>
        <v>3.0946789842475231</v>
      </c>
      <c r="AJ25" s="58">
        <f t="shared" si="14"/>
        <v>0.15400352244760412</v>
      </c>
      <c r="AK25" s="58">
        <f t="shared" si="15"/>
        <v>5.6009543107264532</v>
      </c>
      <c r="AL25" s="112">
        <f>VLOOKUP(A25,cnty!$A$2:$C$23,3,FALSE)</f>
        <v>1</v>
      </c>
      <c r="AM25" s="58">
        <f t="shared" si="16"/>
        <v>3.4719959999999999</v>
      </c>
      <c r="AN25" s="58">
        <f t="shared" si="17"/>
        <v>304.86970000000002</v>
      </c>
      <c r="AO25" s="58">
        <f t="shared" si="18"/>
        <v>10.67614</v>
      </c>
      <c r="AP25" s="58">
        <f t="shared" si="19"/>
        <v>0.14801320103908647</v>
      </c>
      <c r="AQ25" s="58">
        <f t="shared" si="20"/>
        <v>201.38100264339047</v>
      </c>
      <c r="AR25" s="58">
        <f t="shared" si="21"/>
        <v>4.9832094495258392</v>
      </c>
      <c r="AS25" s="58">
        <f t="shared" si="22"/>
        <v>0.15400352244760412</v>
      </c>
      <c r="AT25" s="58">
        <f t="shared" si="23"/>
        <v>147.84147252503473</v>
      </c>
      <c r="AU25" s="58">
        <f t="shared" si="24"/>
        <v>3.0946789842475231</v>
      </c>
    </row>
    <row r="26" spans="1:47" x14ac:dyDescent="0.25">
      <c r="A26" s="4" t="s">
        <v>85</v>
      </c>
      <c r="B26" s="4" t="s">
        <v>86</v>
      </c>
      <c r="C26" s="4" t="s">
        <v>28</v>
      </c>
      <c r="D26" s="7">
        <v>0.70971309999999999</v>
      </c>
      <c r="E26" s="7">
        <v>4.4233029999999998</v>
      </c>
      <c r="F26" s="7">
        <v>0.16739593999999999</v>
      </c>
      <c r="G26" s="7">
        <v>0.15400421</v>
      </c>
      <c r="H26" s="7">
        <v>5.0114939999999997E-2</v>
      </c>
      <c r="I26" s="7">
        <v>0.24981086999999999</v>
      </c>
      <c r="J26" t="str">
        <f t="shared" si="2"/>
        <v>13237_2285002006</v>
      </c>
      <c r="K26" t="str">
        <f t="shared" si="3"/>
        <v>13_2285002006</v>
      </c>
      <c r="L26" s="58">
        <f>IF(ISNA(VLOOKUP($J26,'SEMAP Nonroad Growth Factors'!$A$3:$V$121,'SEMAP Nonroad Growth Factors'!U$1,FALSE)),VLOOKUP($K26,'SEMAP Nonroad Growth Factors'!$A$3:$V$121,'SEMAP Nonroad Growth Factors'!U$1,FALSE),VLOOKUP($J26,'SEMAP Nonroad Growth Factors'!$A$3:$V$121,'SEMAP Nonroad Growth Factors'!U$1,FALSE))</f>
        <v>1.0139987806523121</v>
      </c>
      <c r="M26" s="58">
        <v>0</v>
      </c>
      <c r="N26" s="58">
        <f>VLOOKUP($K26,'SEMAP Locomotive Controls_2017'!$A$5:$L$9,N$1,FALSE)</f>
        <v>34.857142857142861</v>
      </c>
      <c r="O26" s="58">
        <f>VLOOKUP($K26,'SEMAP Locomotive Controls_2017'!$A$5:$L$9,O$1,FALSE)</f>
        <v>53.968253968253968</v>
      </c>
      <c r="P26" s="58">
        <f>VLOOKUP($K26,'SEMAP Locomotive Controls_2017'!$A$5:$L$9,P$1,FALSE)</f>
        <v>53.968253968253975</v>
      </c>
      <c r="Q26" s="58">
        <f>VLOOKUP($K26,'SEMAP Locomotive Controls_2017'!$A$5:$L$9,Q$1,FALSE)</f>
        <v>95.795795795795797</v>
      </c>
      <c r="R26" s="58">
        <f>VLOOKUP($K26,'SEMAP Locomotive Controls_2017'!$A$5:$L$9,R$1,FALSE)</f>
        <v>50.537634408602159</v>
      </c>
      <c r="S26" s="58">
        <f t="shared" si="4"/>
        <v>0.71964821801297241</v>
      </c>
      <c r="T26" s="58">
        <f t="shared" si="5"/>
        <v>2.9218029641368655</v>
      </c>
      <c r="U26" s="58">
        <f t="shared" si="6"/>
        <v>7.8133953846639362E-2</v>
      </c>
      <c r="V26" s="58">
        <f t="shared" si="7"/>
        <v>7.1883211960386592E-2</v>
      </c>
      <c r="W26" s="58">
        <f t="shared" si="8"/>
        <v>2.1364289271306063E-3</v>
      </c>
      <c r="X26" s="58">
        <f t="shared" si="9"/>
        <v>0.12529208826225685</v>
      </c>
      <c r="Y26" s="58">
        <f>IF(ISNA(VLOOKUP($J26,'SEMAP Nonroad Growth Factors'!$A$3:$V$121,'SEMAP Nonroad Growth Factors'!V$1,FALSE)),VLOOKUP($K26,'SEMAP Nonroad Growth Factors'!$A$3:$V$121,'SEMAP Nonroad Growth Factors'!V$1,FALSE),VLOOKUP($J26,'SEMAP Nonroad Growth Factors'!$A$3:$V$121,'SEMAP Nonroad Growth Factors'!V$1,FALSE))</f>
        <v>1.0742193560351232</v>
      </c>
      <c r="Z26" s="58">
        <v>0</v>
      </c>
      <c r="AA26" s="58">
        <f>VLOOKUP($K26,'SEMAP Locomotive Controls_2024'!$A$5:$L$9,AA$1,FALSE)</f>
        <v>54.857142857142861</v>
      </c>
      <c r="AB26" s="58">
        <f>VLOOKUP($K26,'SEMAP Locomotive Controls_2024'!$A$5:$L$9,AB$1,FALSE)</f>
        <v>73.015873015873012</v>
      </c>
      <c r="AC26" s="58">
        <f>VLOOKUP($K26,'SEMAP Locomotive Controls_2024'!$A$5:$L$9,AC$1,FALSE)</f>
        <v>73.015873015873012</v>
      </c>
      <c r="AD26" s="58">
        <f>VLOOKUP($K26,'SEMAP Locomotive Controls_2024'!$A$5:$L$9,AD$1,FALSE)</f>
        <v>95.870870870870874</v>
      </c>
      <c r="AE26" s="58">
        <f>VLOOKUP($K26,'SEMAP Locomotive Controls_2024'!$A$5:$L$9,AE$1,FALSE)</f>
        <v>69.892473118279568</v>
      </c>
      <c r="AF26" s="58">
        <f t="shared" si="10"/>
        <v>0.76238754925169094</v>
      </c>
      <c r="AG26" s="58">
        <f t="shared" si="11"/>
        <v>2.1450069618082859</v>
      </c>
      <c r="AH26" s="58">
        <f t="shared" si="12"/>
        <v>4.8522846044203184E-2</v>
      </c>
      <c r="AI26" s="58">
        <f t="shared" si="13"/>
        <v>4.4641002475861336E-2</v>
      </c>
      <c r="AJ26" s="58">
        <f t="shared" si="14"/>
        <v>2.2228934846844103E-3</v>
      </c>
      <c r="AK26" s="58">
        <f t="shared" si="15"/>
        <v>8.0794051755433E-2</v>
      </c>
      <c r="AL26" s="112">
        <f>VLOOKUP(A26,cnty!$A$2:$C$23,3,FALSE)</f>
        <v>0.1642002073711</v>
      </c>
      <c r="AM26" s="58">
        <f t="shared" si="16"/>
        <v>8.2288835403902336E-3</v>
      </c>
      <c r="AN26" s="58">
        <f t="shared" si="17"/>
        <v>0.72630726986520866</v>
      </c>
      <c r="AO26" s="58">
        <f t="shared" si="18"/>
        <v>2.5287523218022433E-2</v>
      </c>
      <c r="AP26" s="58">
        <f t="shared" si="19"/>
        <v>3.5080207286846223E-4</v>
      </c>
      <c r="AQ26" s="58">
        <f t="shared" si="20"/>
        <v>0.47976065260876793</v>
      </c>
      <c r="AR26" s="58">
        <f t="shared" si="21"/>
        <v>1.1803238310396215E-2</v>
      </c>
      <c r="AS26" s="58">
        <f t="shared" si="22"/>
        <v>3.6499957114904729E-4</v>
      </c>
      <c r="AT26" s="58">
        <f t="shared" si="23"/>
        <v>0.35221058794137372</v>
      </c>
      <c r="AU26" s="58">
        <f t="shared" si="24"/>
        <v>7.3300618637902196E-3</v>
      </c>
    </row>
    <row r="27" spans="1:47" x14ac:dyDescent="0.25">
      <c r="A27" s="4" t="s">
        <v>87</v>
      </c>
      <c r="B27" s="4" t="s">
        <v>88</v>
      </c>
      <c r="C27" s="4" t="s">
        <v>28</v>
      </c>
      <c r="D27" s="7">
        <v>4.2765919999999999</v>
      </c>
      <c r="E27" s="7">
        <v>30.563359999999999</v>
      </c>
      <c r="F27" s="7">
        <v>0.99084700000000003</v>
      </c>
      <c r="G27" s="7">
        <v>0.91157840000000001</v>
      </c>
      <c r="H27" s="7">
        <v>0.30198320000000001</v>
      </c>
      <c r="I27" s="7">
        <v>1.4784980000000001</v>
      </c>
      <c r="J27" t="str">
        <f t="shared" si="2"/>
        <v>13247_2285002006</v>
      </c>
      <c r="K27" t="str">
        <f t="shared" si="3"/>
        <v>13_2285002006</v>
      </c>
      <c r="L27" s="58">
        <f>IF(ISNA(VLOOKUP($J27,'SEMAP Nonroad Growth Factors'!$A$3:$V$121,'SEMAP Nonroad Growth Factors'!U$1,FALSE)),VLOOKUP($K27,'SEMAP Nonroad Growth Factors'!$A$3:$V$121,'SEMAP Nonroad Growth Factors'!U$1,FALSE),VLOOKUP($J27,'SEMAP Nonroad Growth Factors'!$A$3:$V$121,'SEMAP Nonroad Growth Factors'!U$1,FALSE))</f>
        <v>1.0139987806523121</v>
      </c>
      <c r="M27" s="58">
        <v>0</v>
      </c>
      <c r="N27" s="58">
        <f>VLOOKUP($K27,'SEMAP Locomotive Controls_2017'!$A$5:$L$9,N$1,FALSE)</f>
        <v>34.857142857142861</v>
      </c>
      <c r="O27" s="58">
        <f>VLOOKUP($K27,'SEMAP Locomotive Controls_2017'!$A$5:$L$9,O$1,FALSE)</f>
        <v>53.968253968253968</v>
      </c>
      <c r="P27" s="58">
        <f>VLOOKUP($K27,'SEMAP Locomotive Controls_2017'!$A$5:$L$9,P$1,FALSE)</f>
        <v>53.968253968253975</v>
      </c>
      <c r="Q27" s="58">
        <f>VLOOKUP($K27,'SEMAP Locomotive Controls_2017'!$A$5:$L$9,Q$1,FALSE)</f>
        <v>95.795795795795797</v>
      </c>
      <c r="R27" s="58">
        <f>VLOOKUP($K27,'SEMAP Locomotive Controls_2017'!$A$5:$L$9,R$1,FALSE)</f>
        <v>50.537634408602159</v>
      </c>
      <c r="S27" s="58">
        <f t="shared" si="4"/>
        <v>4.3364590733474326</v>
      </c>
      <c r="T27" s="58">
        <f t="shared" si="5"/>
        <v>20.188559509032526</v>
      </c>
      <c r="U27" s="58">
        <f t="shared" si="6"/>
        <v>0.46248907689804836</v>
      </c>
      <c r="V27" s="58">
        <f t="shared" si="7"/>
        <v>0.42548955866667582</v>
      </c>
      <c r="W27" s="58">
        <f t="shared" si="8"/>
        <v>1.2873718775029309E-2</v>
      </c>
      <c r="X27" s="58">
        <f t="shared" si="9"/>
        <v>0.74153739551673725</v>
      </c>
      <c r="Y27" s="58">
        <f>IF(ISNA(VLOOKUP($J27,'SEMAP Nonroad Growth Factors'!$A$3:$V$121,'SEMAP Nonroad Growth Factors'!V$1,FALSE)),VLOOKUP($K27,'SEMAP Nonroad Growth Factors'!$A$3:$V$121,'SEMAP Nonroad Growth Factors'!V$1,FALSE),VLOOKUP($J27,'SEMAP Nonroad Growth Factors'!$A$3:$V$121,'SEMAP Nonroad Growth Factors'!V$1,FALSE))</f>
        <v>1.0742193560351232</v>
      </c>
      <c r="Z27" s="58">
        <v>0</v>
      </c>
      <c r="AA27" s="58">
        <f>VLOOKUP($K27,'SEMAP Locomotive Controls_2024'!$A$5:$L$9,AA$1,FALSE)</f>
        <v>54.857142857142861</v>
      </c>
      <c r="AB27" s="58">
        <f>VLOOKUP($K27,'SEMAP Locomotive Controls_2024'!$A$5:$L$9,AB$1,FALSE)</f>
        <v>73.015873015873012</v>
      </c>
      <c r="AC27" s="58">
        <f>VLOOKUP($K27,'SEMAP Locomotive Controls_2024'!$A$5:$L$9,AC$1,FALSE)</f>
        <v>73.015873015873012</v>
      </c>
      <c r="AD27" s="58">
        <f>VLOOKUP($K27,'SEMAP Locomotive Controls_2024'!$A$5:$L$9,AD$1,FALSE)</f>
        <v>95.870870870870874</v>
      </c>
      <c r="AE27" s="58">
        <f>VLOOKUP($K27,'SEMAP Locomotive Controls_2024'!$A$5:$L$9,AE$1,FALSE)</f>
        <v>69.892473118279568</v>
      </c>
      <c r="AF27" s="58">
        <f t="shared" si="10"/>
        <v>4.5939979042649597</v>
      </c>
      <c r="AG27" s="58">
        <f t="shared" si="11"/>
        <v>14.82119130800058</v>
      </c>
      <c r="AH27" s="58">
        <f t="shared" si="12"/>
        <v>0.28721554677109012</v>
      </c>
      <c r="AI27" s="58">
        <f t="shared" si="13"/>
        <v>0.26423805953968221</v>
      </c>
      <c r="AJ27" s="58">
        <f t="shared" si="14"/>
        <v>1.3394737931725536E-2</v>
      </c>
      <c r="AK27" s="58">
        <f t="shared" si="15"/>
        <v>0.47817712628879683</v>
      </c>
      <c r="AL27" s="112">
        <f>VLOOKUP(A27,cnty!$A$2:$C$23,3,FALSE)</f>
        <v>1</v>
      </c>
      <c r="AM27" s="58">
        <f t="shared" si="16"/>
        <v>0.30198320000000001</v>
      </c>
      <c r="AN27" s="58">
        <f t="shared" si="17"/>
        <v>30.563359999999999</v>
      </c>
      <c r="AO27" s="58">
        <f t="shared" si="18"/>
        <v>0.91157840000000001</v>
      </c>
      <c r="AP27" s="58">
        <f t="shared" si="19"/>
        <v>1.2873718775029309E-2</v>
      </c>
      <c r="AQ27" s="58">
        <f t="shared" si="20"/>
        <v>20.188559509032526</v>
      </c>
      <c r="AR27" s="58">
        <f t="shared" si="21"/>
        <v>0.42548955866667582</v>
      </c>
      <c r="AS27" s="58">
        <f t="shared" si="22"/>
        <v>1.3394737931725536E-2</v>
      </c>
      <c r="AT27" s="58">
        <f t="shared" si="23"/>
        <v>14.82119130800058</v>
      </c>
      <c r="AU27" s="58">
        <f t="shared" si="24"/>
        <v>0.26423805953968221</v>
      </c>
    </row>
    <row r="28" spans="1:47" x14ac:dyDescent="0.25">
      <c r="A28" s="4" t="s">
        <v>89</v>
      </c>
      <c r="B28" s="4" t="s">
        <v>90</v>
      </c>
      <c r="C28" s="4" t="s">
        <v>28</v>
      </c>
      <c r="D28" s="7">
        <v>0.6657128618</v>
      </c>
      <c r="E28" s="7">
        <v>4.1276878210000003</v>
      </c>
      <c r="F28" s="7">
        <v>0.1571155018</v>
      </c>
      <c r="G28" s="7">
        <v>0.14454631630000001</v>
      </c>
      <c r="H28" s="7">
        <v>4.7007989600000001E-2</v>
      </c>
      <c r="I28" s="7">
        <v>0.2344699345</v>
      </c>
      <c r="J28" t="str">
        <f t="shared" si="2"/>
        <v>13255_2285002006</v>
      </c>
      <c r="K28" t="str">
        <f t="shared" si="3"/>
        <v>13_2285002006</v>
      </c>
      <c r="L28" s="58">
        <f>IF(ISNA(VLOOKUP($J28,'SEMAP Nonroad Growth Factors'!$A$3:$V$121,'SEMAP Nonroad Growth Factors'!U$1,FALSE)),VLOOKUP($K28,'SEMAP Nonroad Growth Factors'!$A$3:$V$121,'SEMAP Nonroad Growth Factors'!U$1,FALSE),VLOOKUP($J28,'SEMAP Nonroad Growth Factors'!$A$3:$V$121,'SEMAP Nonroad Growth Factors'!U$1,FALSE))</f>
        <v>1.0139987806523121</v>
      </c>
      <c r="M28" s="58">
        <v>0</v>
      </c>
      <c r="N28" s="58">
        <f>VLOOKUP($K28,'SEMAP Locomotive Controls_2017'!$A$5:$L$9,N$1,FALSE)</f>
        <v>34.857142857142861</v>
      </c>
      <c r="O28" s="58">
        <f>VLOOKUP($K28,'SEMAP Locomotive Controls_2017'!$A$5:$L$9,O$1,FALSE)</f>
        <v>53.968253968253968</v>
      </c>
      <c r="P28" s="58">
        <f>VLOOKUP($K28,'SEMAP Locomotive Controls_2017'!$A$5:$L$9,P$1,FALSE)</f>
        <v>53.968253968253975</v>
      </c>
      <c r="Q28" s="58">
        <f>VLOOKUP($K28,'SEMAP Locomotive Controls_2017'!$A$5:$L$9,Q$1,FALSE)</f>
        <v>95.795795795795797</v>
      </c>
      <c r="R28" s="58">
        <f>VLOOKUP($K28,'SEMAP Locomotive Controls_2017'!$A$5:$L$9,R$1,FALSE)</f>
        <v>50.537634408602159</v>
      </c>
      <c r="S28" s="58">
        <f t="shared" si="4"/>
        <v>0.6750320301297611</v>
      </c>
      <c r="T28" s="58">
        <f t="shared" si="5"/>
        <v>2.7265350147682486</v>
      </c>
      <c r="U28" s="58">
        <f t="shared" si="6"/>
        <v>7.3335442700896966E-2</v>
      </c>
      <c r="V28" s="58">
        <f t="shared" si="7"/>
        <v>6.7468632790532043E-2</v>
      </c>
      <c r="W28" s="58">
        <f t="shared" si="8"/>
        <v>2.0039778315148076E-3</v>
      </c>
      <c r="X28" s="58">
        <f t="shared" si="9"/>
        <v>0.11759787605807379</v>
      </c>
      <c r="Y28" s="58">
        <f>IF(ISNA(VLOOKUP($J28,'SEMAP Nonroad Growth Factors'!$A$3:$V$121,'SEMAP Nonroad Growth Factors'!V$1,FALSE)),VLOOKUP($K28,'SEMAP Nonroad Growth Factors'!$A$3:$V$121,'SEMAP Nonroad Growth Factors'!V$1,FALSE),VLOOKUP($J28,'SEMAP Nonroad Growth Factors'!$A$3:$V$121,'SEMAP Nonroad Growth Factors'!V$1,FALSE))</f>
        <v>1.0742193560351232</v>
      </c>
      <c r="Z28" s="58">
        <v>0</v>
      </c>
      <c r="AA28" s="58">
        <f>VLOOKUP($K28,'SEMAP Locomotive Controls_2024'!$A$5:$L$9,AA$1,FALSE)</f>
        <v>54.857142857142861</v>
      </c>
      <c r="AB28" s="58">
        <f>VLOOKUP($K28,'SEMAP Locomotive Controls_2024'!$A$5:$L$9,AB$1,FALSE)</f>
        <v>73.015873015873012</v>
      </c>
      <c r="AC28" s="58">
        <f>VLOOKUP($K28,'SEMAP Locomotive Controls_2024'!$A$5:$L$9,AC$1,FALSE)</f>
        <v>73.015873015873012</v>
      </c>
      <c r="AD28" s="58">
        <f>VLOOKUP($K28,'SEMAP Locomotive Controls_2024'!$A$5:$L$9,AD$1,FALSE)</f>
        <v>95.870870870870874</v>
      </c>
      <c r="AE28" s="58">
        <f>VLOOKUP($K28,'SEMAP Locomotive Controls_2024'!$A$5:$L$9,AE$1,FALSE)</f>
        <v>69.892473118279568</v>
      </c>
      <c r="AF28" s="58">
        <f t="shared" si="10"/>
        <v>0.71512164170709491</v>
      </c>
      <c r="AG28" s="58">
        <f t="shared" si="11"/>
        <v>2.0016533147777293</v>
      </c>
      <c r="AH28" s="58">
        <f t="shared" si="12"/>
        <v>4.5542868632292559E-2</v>
      </c>
      <c r="AI28" s="58">
        <f t="shared" si="13"/>
        <v>4.1899454981295228E-2</v>
      </c>
      <c r="AJ28" s="58">
        <f t="shared" si="14"/>
        <v>2.0850818899504327E-3</v>
      </c>
      <c r="AK28" s="58">
        <f t="shared" si="15"/>
        <v>7.5832472874723139E-2</v>
      </c>
      <c r="AL28" s="112">
        <f>VLOOKUP(A28,cnty!$A$2:$C$23,3,FALSE)</f>
        <v>1</v>
      </c>
      <c r="AM28" s="58">
        <f t="shared" si="16"/>
        <v>4.7007989600000001E-2</v>
      </c>
      <c r="AN28" s="58">
        <f t="shared" si="17"/>
        <v>4.1276878210000003</v>
      </c>
      <c r="AO28" s="58">
        <f t="shared" si="18"/>
        <v>0.14454631630000001</v>
      </c>
      <c r="AP28" s="58">
        <f t="shared" si="19"/>
        <v>2.0039778315148076E-3</v>
      </c>
      <c r="AQ28" s="58">
        <f t="shared" si="20"/>
        <v>2.7265350147682486</v>
      </c>
      <c r="AR28" s="58">
        <f t="shared" si="21"/>
        <v>6.7468632790532043E-2</v>
      </c>
      <c r="AS28" s="58">
        <f t="shared" si="22"/>
        <v>2.0850818899504327E-3</v>
      </c>
      <c r="AT28" s="58">
        <f t="shared" si="23"/>
        <v>2.0016533147777293</v>
      </c>
      <c r="AU28" s="58">
        <f t="shared" si="24"/>
        <v>4.1899454981295228E-2</v>
      </c>
    </row>
    <row r="29" spans="1:47" x14ac:dyDescent="0.25">
      <c r="A29" s="4" t="s">
        <v>91</v>
      </c>
      <c r="B29" s="4" t="s">
        <v>92</v>
      </c>
      <c r="C29" s="4" t="s">
        <v>28</v>
      </c>
      <c r="D29" s="7">
        <v>2.4509080000000001</v>
      </c>
      <c r="E29" s="7">
        <v>17.515750000000001</v>
      </c>
      <c r="F29" s="7">
        <v>0.56785099999999999</v>
      </c>
      <c r="G29" s="7">
        <v>0.522424</v>
      </c>
      <c r="H29" s="7">
        <v>0.1730652</v>
      </c>
      <c r="I29" s="7">
        <v>0.84732399999999997</v>
      </c>
      <c r="J29" t="str">
        <f t="shared" si="2"/>
        <v>13297_2285002006</v>
      </c>
      <c r="K29" t="str">
        <f t="shared" si="3"/>
        <v>13_2285002006</v>
      </c>
      <c r="L29" s="58">
        <f>IF(ISNA(VLOOKUP($J29,'SEMAP Nonroad Growth Factors'!$A$3:$V$121,'SEMAP Nonroad Growth Factors'!U$1,FALSE)),VLOOKUP($K29,'SEMAP Nonroad Growth Factors'!$A$3:$V$121,'SEMAP Nonroad Growth Factors'!U$1,FALSE),VLOOKUP($J29,'SEMAP Nonroad Growth Factors'!$A$3:$V$121,'SEMAP Nonroad Growth Factors'!U$1,FALSE))</f>
        <v>1.0139987806523121</v>
      </c>
      <c r="M29" s="58">
        <v>0</v>
      </c>
      <c r="N29" s="58">
        <f>VLOOKUP($K29,'SEMAP Locomotive Controls_2017'!$A$5:$L$9,N$1,FALSE)</f>
        <v>34.857142857142861</v>
      </c>
      <c r="O29" s="58">
        <f>VLOOKUP($K29,'SEMAP Locomotive Controls_2017'!$A$5:$L$9,O$1,FALSE)</f>
        <v>53.968253968253968</v>
      </c>
      <c r="P29" s="58">
        <f>VLOOKUP($K29,'SEMAP Locomotive Controls_2017'!$A$5:$L$9,P$1,FALSE)</f>
        <v>53.968253968253975</v>
      </c>
      <c r="Q29" s="58">
        <f>VLOOKUP($K29,'SEMAP Locomotive Controls_2017'!$A$5:$L$9,Q$1,FALSE)</f>
        <v>95.795795795795797</v>
      </c>
      <c r="R29" s="58">
        <f>VLOOKUP($K29,'SEMAP Locomotive Controls_2017'!$A$5:$L$9,R$1,FALSE)</f>
        <v>50.537634408602159</v>
      </c>
      <c r="S29" s="58">
        <f t="shared" si="4"/>
        <v>2.4852177234909969</v>
      </c>
      <c r="T29" s="58">
        <f t="shared" si="5"/>
        <v>11.569989726925852</v>
      </c>
      <c r="U29" s="58">
        <f t="shared" si="6"/>
        <v>0.26505089565355056</v>
      </c>
      <c r="V29" s="58">
        <f t="shared" si="7"/>
        <v>0.24384732810351745</v>
      </c>
      <c r="W29" s="58">
        <f t="shared" si="8"/>
        <v>7.3778697442248523E-3</v>
      </c>
      <c r="X29" s="58">
        <f t="shared" si="9"/>
        <v>0.4249734745118518</v>
      </c>
      <c r="Y29" s="58">
        <f>IF(ISNA(VLOOKUP($J29,'SEMAP Nonroad Growth Factors'!$A$3:$V$121,'SEMAP Nonroad Growth Factors'!V$1,FALSE)),VLOOKUP($K29,'SEMAP Nonroad Growth Factors'!$A$3:$V$121,'SEMAP Nonroad Growth Factors'!V$1,FALSE),VLOOKUP($J29,'SEMAP Nonroad Growth Factors'!$A$3:$V$121,'SEMAP Nonroad Growth Factors'!V$1,FALSE))</f>
        <v>1.0742193560351232</v>
      </c>
      <c r="Z29" s="58">
        <v>0</v>
      </c>
      <c r="AA29" s="58">
        <f>VLOOKUP($K29,'SEMAP Locomotive Controls_2024'!$A$5:$L$9,AA$1,FALSE)</f>
        <v>54.857142857142861</v>
      </c>
      <c r="AB29" s="58">
        <f>VLOOKUP($K29,'SEMAP Locomotive Controls_2024'!$A$5:$L$9,AB$1,FALSE)</f>
        <v>73.015873015873012</v>
      </c>
      <c r="AC29" s="58">
        <f>VLOOKUP($K29,'SEMAP Locomotive Controls_2024'!$A$5:$L$9,AC$1,FALSE)</f>
        <v>73.015873015873012</v>
      </c>
      <c r="AD29" s="58">
        <f>VLOOKUP($K29,'SEMAP Locomotive Controls_2024'!$A$5:$L$9,AD$1,FALSE)</f>
        <v>95.870870870870874</v>
      </c>
      <c r="AE29" s="58">
        <f>VLOOKUP($K29,'SEMAP Locomotive Controls_2024'!$A$5:$L$9,AE$1,FALSE)</f>
        <v>69.892473118279568</v>
      </c>
      <c r="AF29" s="58">
        <f t="shared" si="10"/>
        <v>2.632812813461332</v>
      </c>
      <c r="AG29" s="58">
        <f t="shared" si="11"/>
        <v>8.4939706122988827</v>
      </c>
      <c r="AH29" s="58">
        <f t="shared" si="12"/>
        <v>0.16460223974994151</v>
      </c>
      <c r="AI29" s="58">
        <f t="shared" si="13"/>
        <v>0.15143437362815851</v>
      </c>
      <c r="AJ29" s="58">
        <f t="shared" si="14"/>
        <v>7.6764634559196212E-3</v>
      </c>
      <c r="AK29" s="58">
        <f t="shared" si="15"/>
        <v>0.27404227490028965</v>
      </c>
      <c r="AL29" s="112">
        <f>VLOOKUP(A29,cnty!$A$2:$C$23,3,FALSE)</f>
        <v>1</v>
      </c>
      <c r="AM29" s="58">
        <f t="shared" si="16"/>
        <v>0.1730652</v>
      </c>
      <c r="AN29" s="58">
        <f t="shared" si="17"/>
        <v>17.515750000000001</v>
      </c>
      <c r="AO29" s="58">
        <f t="shared" si="18"/>
        <v>0.522424</v>
      </c>
      <c r="AP29" s="58">
        <f t="shared" si="19"/>
        <v>7.3778697442248523E-3</v>
      </c>
      <c r="AQ29" s="58">
        <f t="shared" si="20"/>
        <v>11.569989726925852</v>
      </c>
      <c r="AR29" s="58">
        <f t="shared" si="21"/>
        <v>0.24384732810351745</v>
      </c>
      <c r="AS29" s="58">
        <f t="shared" si="22"/>
        <v>7.6764634559196212E-3</v>
      </c>
      <c r="AT29" s="58">
        <f t="shared" si="23"/>
        <v>8.4939706122988827</v>
      </c>
      <c r="AU29" s="58">
        <f t="shared" si="24"/>
        <v>0.15143437362815851</v>
      </c>
    </row>
    <row r="30" spans="1:47" x14ac:dyDescent="0.25">
      <c r="A30" s="4" t="s">
        <v>91</v>
      </c>
      <c r="B30" s="4" t="s">
        <v>92</v>
      </c>
      <c r="C30" s="4" t="s">
        <v>30</v>
      </c>
      <c r="D30" s="7">
        <v>0.89820699999999998</v>
      </c>
      <c r="E30" s="7">
        <v>9.1224100000000004</v>
      </c>
      <c r="F30" s="7">
        <v>0.224552</v>
      </c>
      <c r="G30" s="7">
        <v>0.20658799999999999</v>
      </c>
      <c r="H30" s="7">
        <v>6.3425099999999998E-2</v>
      </c>
      <c r="I30" s="7">
        <v>0.33682800000000002</v>
      </c>
      <c r="J30" t="str">
        <f t="shared" si="2"/>
        <v>13297_2285002007</v>
      </c>
      <c r="K30" t="str">
        <f t="shared" si="3"/>
        <v>13_2285002007</v>
      </c>
      <c r="L30" s="58">
        <f>IF(ISNA(VLOOKUP($J30,'SEMAP Nonroad Growth Factors'!$A$3:$V$121,'SEMAP Nonroad Growth Factors'!U$1,FALSE)),VLOOKUP($K30,'SEMAP Nonroad Growth Factors'!$A$3:$V$121,'SEMAP Nonroad Growth Factors'!U$1,FALSE),VLOOKUP($J30,'SEMAP Nonroad Growth Factors'!$A$3:$V$121,'SEMAP Nonroad Growth Factors'!U$1,FALSE))</f>
        <v>1.0139987806523103</v>
      </c>
      <c r="M30" s="58">
        <v>0</v>
      </c>
      <c r="N30" s="58">
        <f>VLOOKUP($K30,'SEMAP Locomotive Controls_2017'!$A$5:$L$9,N$1,FALSE)</f>
        <v>2.0661157024793391</v>
      </c>
      <c r="O30" s="58">
        <f>VLOOKUP($K30,'SEMAP Locomotive Controls_2017'!$A$5:$L$9,O$1,FALSE)</f>
        <v>16.92307692307692</v>
      </c>
      <c r="P30" s="58">
        <f>VLOOKUP($K30,'SEMAP Locomotive Controls_2017'!$A$5:$L$9,P$1,FALSE)</f>
        <v>16.923076923076913</v>
      </c>
      <c r="Q30" s="58">
        <f>VLOOKUP($K30,'SEMAP Locomotive Controls_2017'!$A$5:$L$9,Q$1,FALSE)</f>
        <v>95.795795795795797</v>
      </c>
      <c r="R30" s="58">
        <f>VLOOKUP($K30,'SEMAP Locomotive Controls_2017'!$A$5:$L$9,R$1,FALSE)</f>
        <v>0</v>
      </c>
      <c r="S30" s="58">
        <f t="shared" si="4"/>
        <v>0.9107808027733697</v>
      </c>
      <c r="T30" s="58">
        <f t="shared" si="5"/>
        <v>9.0589945873416315</v>
      </c>
      <c r="U30" s="58">
        <f t="shared" si="6"/>
        <v>0.18916237732960045</v>
      </c>
      <c r="V30" s="58">
        <f t="shared" si="7"/>
        <v>0.17402952192707039</v>
      </c>
      <c r="W30" s="58">
        <f t="shared" si="8"/>
        <v>2.7038487593949263E-3</v>
      </c>
      <c r="X30" s="58">
        <f t="shared" si="9"/>
        <v>0.34154318128955641</v>
      </c>
      <c r="Y30" s="58">
        <f>IF(ISNA(VLOOKUP($J30,'SEMAP Nonroad Growth Factors'!$A$3:$V$121,'SEMAP Nonroad Growth Factors'!V$1,FALSE)),VLOOKUP($K30,'SEMAP Nonroad Growth Factors'!$A$3:$V$121,'SEMAP Nonroad Growth Factors'!V$1,FALSE),VLOOKUP($J30,'SEMAP Nonroad Growth Factors'!$A$3:$V$121,'SEMAP Nonroad Growth Factors'!V$1,FALSE))</f>
        <v>1.0742193560351265</v>
      </c>
      <c r="Z30" s="58">
        <v>0</v>
      </c>
      <c r="AA30" s="58">
        <f>VLOOKUP($K30,'SEMAP Locomotive Controls_2024'!$A$5:$L$9,AA$1,FALSE)</f>
        <v>9.0909090909090917</v>
      </c>
      <c r="AB30" s="58">
        <f>VLOOKUP($K30,'SEMAP Locomotive Controls_2024'!$A$5:$L$9,AB$1,FALSE)</f>
        <v>20</v>
      </c>
      <c r="AC30" s="58">
        <f>VLOOKUP($K30,'SEMAP Locomotive Controls_2024'!$A$5:$L$9,AC$1,FALSE)</f>
        <v>20.000000000000004</v>
      </c>
      <c r="AD30" s="58">
        <f>VLOOKUP($K30,'SEMAP Locomotive Controls_2024'!$A$5:$L$9,AD$1,FALSE)</f>
        <v>95.870870870870874</v>
      </c>
      <c r="AE30" s="58">
        <f>VLOOKUP($K30,'SEMAP Locomotive Controls_2024'!$A$5:$L$9,AE$1,FALSE)</f>
        <v>0</v>
      </c>
      <c r="AF30" s="58">
        <f t="shared" si="10"/>
        <v>0.96487134512624284</v>
      </c>
      <c r="AG30" s="58">
        <f t="shared" si="11"/>
        <v>8.9086085415349086</v>
      </c>
      <c r="AH30" s="58">
        <f t="shared" si="12"/>
        <v>0.19297448386911981</v>
      </c>
      <c r="AI30" s="58">
        <f t="shared" si="13"/>
        <v>0.17753666265966775</v>
      </c>
      <c r="AJ30" s="58">
        <f t="shared" si="14"/>
        <v>2.8132776684050235E-3</v>
      </c>
      <c r="AK30" s="58">
        <f t="shared" si="15"/>
        <v>0.36182715725459963</v>
      </c>
      <c r="AL30" s="112">
        <f>VLOOKUP(A30,cnty!$A$2:$C$23,3,FALSE)</f>
        <v>1</v>
      </c>
      <c r="AM30" s="58">
        <f t="shared" si="16"/>
        <v>6.3425099999999998E-2</v>
      </c>
      <c r="AN30" s="58">
        <f t="shared" si="17"/>
        <v>9.1224100000000004</v>
      </c>
      <c r="AO30" s="58">
        <f t="shared" si="18"/>
        <v>0.20658799999999999</v>
      </c>
      <c r="AP30" s="58">
        <f t="shared" si="19"/>
        <v>2.7038487593949263E-3</v>
      </c>
      <c r="AQ30" s="58">
        <f t="shared" si="20"/>
        <v>9.0589945873416315</v>
      </c>
      <c r="AR30" s="58">
        <f t="shared" si="21"/>
        <v>0.17402952192707039</v>
      </c>
      <c r="AS30" s="58">
        <f t="shared" si="22"/>
        <v>2.8132776684050235E-3</v>
      </c>
      <c r="AT30" s="58">
        <f t="shared" si="23"/>
        <v>8.9086085415349086</v>
      </c>
      <c r="AU30" s="58">
        <f t="shared" si="24"/>
        <v>0.17753666265966775</v>
      </c>
    </row>
    <row r="31" spans="1:47" x14ac:dyDescent="0.25">
      <c r="A31" t="s">
        <v>55</v>
      </c>
      <c r="B31" t="s">
        <v>56</v>
      </c>
      <c r="C31" s="98" t="s">
        <v>34</v>
      </c>
      <c r="D31">
        <v>8.3404066040987175</v>
      </c>
      <c r="E31">
        <v>66.952010791000788</v>
      </c>
      <c r="F31">
        <v>1.9794028631108695</v>
      </c>
      <c r="G31">
        <v>1.9200207772175435</v>
      </c>
      <c r="H31">
        <v>0.56370312807123546</v>
      </c>
      <c r="I31">
        <v>4.7925121892934985</v>
      </c>
      <c r="J31" t="str">
        <f t="shared" ref="J31:J34" si="25">A31&amp;"_"&amp;C31</f>
        <v>13015_2285002010</v>
      </c>
      <c r="K31" t="str">
        <f t="shared" ref="K31:K34" si="26">13&amp;"_"&amp;C31</f>
        <v>13_2285002010</v>
      </c>
      <c r="L31" s="58">
        <f>IF(ISNA(VLOOKUP($J31,'SEMAP Nonroad Growth Factors'!$A$3:$V$121,'SEMAP Nonroad Growth Factors'!U$1,FALSE)),VLOOKUP($K31,'SEMAP Nonroad Growth Factors'!$A$3:$V$121,'SEMAP Nonroad Growth Factors'!U$1,FALSE),VLOOKUP($J31,'SEMAP Nonroad Growth Factors'!$A$3:$V$121,'SEMAP Nonroad Growth Factors'!U$1,FALSE))</f>
        <v>1.0139987806523103</v>
      </c>
      <c r="M31" s="58">
        <v>0</v>
      </c>
      <c r="N31" s="58">
        <f>VLOOKUP($K31,'SEMAP Locomotive Controls_2017'!$A$5:$L$9,N$1,FALSE)</f>
        <v>17.269076305220885</v>
      </c>
      <c r="O31" s="58">
        <f>VLOOKUP($K31,'SEMAP Locomotive Controls_2017'!$A$5:$L$9,O$1,FALSE)</f>
        <v>30.76923076923077</v>
      </c>
      <c r="P31" s="58">
        <f>VLOOKUP($K31,'SEMAP Locomotive Controls_2017'!$A$5:$L$9,P$1,FALSE)</f>
        <v>30.769230769230766</v>
      </c>
      <c r="Q31" s="58">
        <f>VLOOKUP($K31,'SEMAP Locomotive Controls_2017'!$A$5:$L$9,Q$1,FALSE)</f>
        <v>95.795795795795797</v>
      </c>
      <c r="R31" s="58">
        <f>VLOOKUP($K31,'SEMAP Locomotive Controls_2017'!$A$5:$L$9,R$1,FALSE)</f>
        <v>21.333333333333329</v>
      </c>
      <c r="S31" s="58">
        <f t="shared" ref="S31:S34" si="27">D31*$L31*(1-M31/100)</f>
        <v>8.4571621267005757</v>
      </c>
      <c r="T31" s="58">
        <f t="shared" ref="T31:T34" si="28">E31*$L31*(1-N31/100)</f>
        <v>56.165409657368649</v>
      </c>
      <c r="U31" s="58">
        <f t="shared" ref="U31:U34" si="29">F31*$L31*(1-O31/100)</f>
        <v>1.3895391389636171</v>
      </c>
      <c r="V31" s="58">
        <f t="shared" ref="V31:V34" si="30">G31*$L31*(1-P31/100)</f>
        <v>1.3478529647947086</v>
      </c>
      <c r="W31" s="58">
        <f t="shared" ref="W31:W34" si="31">H31*$L31*(1-Q31/100)</f>
        <v>2.4030990940533785E-2</v>
      </c>
      <c r="X31" s="58">
        <f t="shared" ref="X31:X34" si="32">I31*$L31*(1-R31/100)</f>
        <v>3.8228865260812208</v>
      </c>
      <c r="Y31" s="58">
        <f>IF(ISNA(VLOOKUP($J31,'SEMAP Nonroad Growth Factors'!$A$3:$V$121,'SEMAP Nonroad Growth Factors'!V$1,FALSE)),VLOOKUP($K31,'SEMAP Nonroad Growth Factors'!$A$3:$V$121,'SEMAP Nonroad Growth Factors'!V$1,FALSE),VLOOKUP($J31,'SEMAP Nonroad Growth Factors'!$A$3:$V$121,'SEMAP Nonroad Growth Factors'!V$1,FALSE))</f>
        <v>1.0742193560351265</v>
      </c>
      <c r="Z31" s="58">
        <v>0</v>
      </c>
      <c r="AA31" s="58">
        <f>VLOOKUP($K31,'SEMAP Locomotive Controls_2024'!$A$5:$L$9,AA$1,FALSE)</f>
        <v>34.939759036144579</v>
      </c>
      <c r="AB31" s="58">
        <f>VLOOKUP($K31,'SEMAP Locomotive Controls_2024'!$A$5:$L$9,AB$1,FALSE)</f>
        <v>46.153846153846153</v>
      </c>
      <c r="AC31" s="58">
        <f>VLOOKUP($K31,'SEMAP Locomotive Controls_2024'!$A$5:$L$9,AC$1,FALSE)</f>
        <v>46.153846153846153</v>
      </c>
      <c r="AD31" s="58">
        <f>VLOOKUP($K31,'SEMAP Locomotive Controls_2024'!$A$5:$L$9,AD$1,FALSE)</f>
        <v>95.870870870870874</v>
      </c>
      <c r="AE31" s="58">
        <f>VLOOKUP($K31,'SEMAP Locomotive Controls_2024'!$A$5:$L$9,AE$1,FALSE)</f>
        <v>40.666666666666664</v>
      </c>
      <c r="AF31" s="58">
        <f t="shared" ref="AF31:AF34" si="33">D31*$Y31*(1-Z31/100)</f>
        <v>8.9594262113260399</v>
      </c>
      <c r="AG31" s="58">
        <f t="shared" ref="AG31:AG34" si="34">E31*$Y31*(1-AA31/100)</f>
        <v>46.792070837674068</v>
      </c>
      <c r="AH31" s="58">
        <f t="shared" ref="AH31:AH34" si="35">F31*$Y31*(1-AB31/100)</f>
        <v>1.1449376986627162</v>
      </c>
      <c r="AI31" s="58">
        <f t="shared" ref="AI31:AI34" si="36">G31*$Y31*(1-AC31/100)</f>
        <v>1.1105895677028346</v>
      </c>
      <c r="AJ31" s="58">
        <f t="shared" ref="AJ31:AJ34" si="37">H31*$Y31*(1-AD31/100)</f>
        <v>2.5003562025331671E-2</v>
      </c>
      <c r="AK31" s="58">
        <f t="shared" ref="AK31:AK34" si="38">I31*$Y31*(1-AE31/100)</f>
        <v>3.0546042189455251</v>
      </c>
      <c r="AL31" s="112">
        <f>VLOOKUP(A31,cnty!$A$2:$C$23,3,FALSE)</f>
        <v>1</v>
      </c>
      <c r="AM31" s="58">
        <f t="shared" si="16"/>
        <v>0.56370312807123546</v>
      </c>
      <c r="AN31" s="58">
        <f t="shared" si="17"/>
        <v>66.952010791000788</v>
      </c>
      <c r="AO31" s="58">
        <f t="shared" si="18"/>
        <v>1.9200207772175435</v>
      </c>
      <c r="AP31" s="58">
        <f t="shared" si="19"/>
        <v>2.4030990940533785E-2</v>
      </c>
      <c r="AQ31" s="58">
        <f t="shared" si="20"/>
        <v>56.165409657368649</v>
      </c>
      <c r="AR31" s="58">
        <f t="shared" si="21"/>
        <v>1.3478529647947086</v>
      </c>
      <c r="AS31" s="58">
        <f t="shared" si="22"/>
        <v>2.5003562025331671E-2</v>
      </c>
      <c r="AT31" s="58">
        <f t="shared" si="23"/>
        <v>46.792070837674068</v>
      </c>
      <c r="AU31" s="58">
        <f t="shared" si="24"/>
        <v>1.1105895677028346</v>
      </c>
    </row>
    <row r="32" spans="1:47" x14ac:dyDescent="0.25">
      <c r="A32" t="s">
        <v>63</v>
      </c>
      <c r="B32" t="s">
        <v>64</v>
      </c>
      <c r="C32" s="98" t="s">
        <v>34</v>
      </c>
      <c r="D32">
        <v>5.0721130924313256</v>
      </c>
      <c r="E32">
        <v>40.71602100678821</v>
      </c>
      <c r="F32">
        <v>1.2037488882432741</v>
      </c>
      <c r="G32">
        <v>1.1676364215959758</v>
      </c>
      <c r="H32">
        <v>0.34280894827471942</v>
      </c>
      <c r="I32">
        <v>2.9145058478331896</v>
      </c>
      <c r="J32" t="str">
        <f t="shared" si="25"/>
        <v>13067_2285002010</v>
      </c>
      <c r="K32" t="str">
        <f t="shared" si="26"/>
        <v>13_2285002010</v>
      </c>
      <c r="L32" s="58">
        <f>IF(ISNA(VLOOKUP($J32,'SEMAP Nonroad Growth Factors'!$A$3:$V$121,'SEMAP Nonroad Growth Factors'!U$1,FALSE)),VLOOKUP($K32,'SEMAP Nonroad Growth Factors'!$A$3:$V$121,'SEMAP Nonroad Growth Factors'!U$1,FALSE),VLOOKUP($J32,'SEMAP Nonroad Growth Factors'!$A$3:$V$121,'SEMAP Nonroad Growth Factors'!U$1,FALSE))</f>
        <v>1.0139987806523103</v>
      </c>
      <c r="M32" s="58">
        <v>0</v>
      </c>
      <c r="N32" s="58">
        <f>VLOOKUP($K32,'SEMAP Locomotive Controls_2017'!$A$5:$L$9,N$1,FALSE)</f>
        <v>17.269076305220885</v>
      </c>
      <c r="O32" s="58">
        <f>VLOOKUP($K32,'SEMAP Locomotive Controls_2017'!$A$5:$L$9,O$1,FALSE)</f>
        <v>30.76923076923077</v>
      </c>
      <c r="P32" s="58">
        <f>VLOOKUP($K32,'SEMAP Locomotive Controls_2017'!$A$5:$L$9,P$1,FALSE)</f>
        <v>30.769230769230766</v>
      </c>
      <c r="Q32" s="58">
        <f>VLOOKUP($K32,'SEMAP Locomotive Controls_2017'!$A$5:$L$9,Q$1,FALSE)</f>
        <v>95.795795795795797</v>
      </c>
      <c r="R32" s="58">
        <f>VLOOKUP($K32,'SEMAP Locomotive Controls_2017'!$A$5:$L$9,R$1,FALSE)</f>
        <v>21.333333333333329</v>
      </c>
      <c r="S32" s="58">
        <f t="shared" si="27"/>
        <v>5.1431164910559826</v>
      </c>
      <c r="T32" s="58">
        <f t="shared" si="28"/>
        <v>34.156285561055427</v>
      </c>
      <c r="U32" s="58">
        <f t="shared" si="29"/>
        <v>0.84503070338556052</v>
      </c>
      <c r="V32" s="58">
        <f t="shared" si="30"/>
        <v>0.81967978228399352</v>
      </c>
      <c r="W32" s="58">
        <f t="shared" si="31"/>
        <v>1.4614144077062231E-2</v>
      </c>
      <c r="X32" s="58">
        <f t="shared" si="32"/>
        <v>2.3248402290467474</v>
      </c>
      <c r="Y32" s="58">
        <f>IF(ISNA(VLOOKUP($J32,'SEMAP Nonroad Growth Factors'!$A$3:$V$121,'SEMAP Nonroad Growth Factors'!V$1,FALSE)),VLOOKUP($K32,'SEMAP Nonroad Growth Factors'!$A$3:$V$121,'SEMAP Nonroad Growth Factors'!V$1,FALSE),VLOOKUP($J32,'SEMAP Nonroad Growth Factors'!$A$3:$V$121,'SEMAP Nonroad Growth Factors'!V$1,FALSE))</f>
        <v>1.0742193560351265</v>
      </c>
      <c r="Z32" s="58">
        <v>0</v>
      </c>
      <c r="AA32" s="58">
        <f>VLOOKUP($K32,'SEMAP Locomotive Controls_2024'!$A$5:$L$9,AA$1,FALSE)</f>
        <v>34.939759036144579</v>
      </c>
      <c r="AB32" s="58">
        <f>VLOOKUP($K32,'SEMAP Locomotive Controls_2024'!$A$5:$L$9,AB$1,FALSE)</f>
        <v>46.153846153846153</v>
      </c>
      <c r="AC32" s="58">
        <f>VLOOKUP($K32,'SEMAP Locomotive Controls_2024'!$A$5:$L$9,AC$1,FALSE)</f>
        <v>46.153846153846153</v>
      </c>
      <c r="AD32" s="58">
        <f>VLOOKUP($K32,'SEMAP Locomotive Controls_2024'!$A$5:$L$9,AD$1,FALSE)</f>
        <v>95.870870870870874</v>
      </c>
      <c r="AE32" s="58">
        <f>VLOOKUP($K32,'SEMAP Locomotive Controls_2024'!$A$5:$L$9,AE$1,FALSE)</f>
        <v>40.666666666666664</v>
      </c>
      <c r="AF32" s="58">
        <f t="shared" si="33"/>
        <v>5.4485620598889124</v>
      </c>
      <c r="AG32" s="58">
        <f t="shared" si="34"/>
        <v>28.45600776838716</v>
      </c>
      <c r="AH32" s="58">
        <f t="shared" si="35"/>
        <v>0.69627942222283279</v>
      </c>
      <c r="AI32" s="58">
        <f t="shared" si="36"/>
        <v>0.67539103955614788</v>
      </c>
      <c r="AJ32" s="58">
        <f t="shared" si="37"/>
        <v>1.5205600916840194E-2</v>
      </c>
      <c r="AK32" s="58">
        <f t="shared" si="38"/>
        <v>1.8576190330451878</v>
      </c>
      <c r="AL32" s="112">
        <f>VLOOKUP(A32,cnty!$A$2:$C$23,3,FALSE)</f>
        <v>1</v>
      </c>
      <c r="AM32" s="58">
        <f t="shared" si="16"/>
        <v>0.34280894827471942</v>
      </c>
      <c r="AN32" s="58">
        <f t="shared" si="17"/>
        <v>40.71602100678821</v>
      </c>
      <c r="AO32" s="58">
        <f t="shared" si="18"/>
        <v>1.1676364215959758</v>
      </c>
      <c r="AP32" s="58">
        <f t="shared" si="19"/>
        <v>1.4614144077062231E-2</v>
      </c>
      <c r="AQ32" s="58">
        <f t="shared" si="20"/>
        <v>34.156285561055427</v>
      </c>
      <c r="AR32" s="58">
        <f t="shared" si="21"/>
        <v>0.81967978228399352</v>
      </c>
      <c r="AS32" s="58">
        <f t="shared" si="22"/>
        <v>1.5205600916840194E-2</v>
      </c>
      <c r="AT32" s="58">
        <f t="shared" si="23"/>
        <v>28.45600776838716</v>
      </c>
      <c r="AU32" s="58">
        <f t="shared" si="24"/>
        <v>0.67539103955614788</v>
      </c>
    </row>
    <row r="33" spans="1:47" x14ac:dyDescent="0.25">
      <c r="A33" t="s">
        <v>67</v>
      </c>
      <c r="B33" t="s">
        <v>246</v>
      </c>
      <c r="C33" s="98" t="s">
        <v>34</v>
      </c>
      <c r="D33">
        <v>11.888248049986615</v>
      </c>
      <c r="E33">
        <v>93.680387998369099</v>
      </c>
      <c r="F33">
        <v>2.8361030587790714</v>
      </c>
      <c r="G33">
        <v>2.751019967015699</v>
      </c>
      <c r="H33">
        <v>0.8034911163408911</v>
      </c>
      <c r="I33">
        <v>6.8621129737901816</v>
      </c>
      <c r="J33" t="str">
        <f t="shared" si="25"/>
        <v>13089_2285002010</v>
      </c>
      <c r="K33" t="str">
        <f t="shared" si="26"/>
        <v>13_2285002010</v>
      </c>
      <c r="L33" s="58">
        <f>IF(ISNA(VLOOKUP($J33,'SEMAP Nonroad Growth Factors'!$A$3:$V$121,'SEMAP Nonroad Growth Factors'!U$1,FALSE)),VLOOKUP($K33,'SEMAP Nonroad Growth Factors'!$A$3:$V$121,'SEMAP Nonroad Growth Factors'!U$1,FALSE),VLOOKUP($J33,'SEMAP Nonroad Growth Factors'!$A$3:$V$121,'SEMAP Nonroad Growth Factors'!U$1,FALSE))</f>
        <v>1.0139987806523103</v>
      </c>
      <c r="M33" s="58">
        <v>0</v>
      </c>
      <c r="N33" s="58">
        <f>VLOOKUP($K33,'SEMAP Locomotive Controls_2017'!$A$5:$L$9,N$1,FALSE)</f>
        <v>17.269076305220885</v>
      </c>
      <c r="O33" s="58">
        <f>VLOOKUP($K33,'SEMAP Locomotive Controls_2017'!$A$5:$L$9,O$1,FALSE)</f>
        <v>30.76923076923077</v>
      </c>
      <c r="P33" s="58">
        <f>VLOOKUP($K33,'SEMAP Locomotive Controls_2017'!$A$5:$L$9,P$1,FALSE)</f>
        <v>30.769230769230766</v>
      </c>
      <c r="Q33" s="58">
        <f>VLOOKUP($K33,'SEMAP Locomotive Controls_2017'!$A$5:$L$9,Q$1,FALSE)</f>
        <v>95.795795795795797</v>
      </c>
      <c r="R33" s="58">
        <f>VLOOKUP($K33,'SEMAP Locomotive Controls_2017'!$A$5:$L$9,R$1,FALSE)</f>
        <v>21.333333333333329</v>
      </c>
      <c r="S33" s="58">
        <f t="shared" si="27"/>
        <v>12.054669026778633</v>
      </c>
      <c r="T33" s="58">
        <f t="shared" si="28"/>
        <v>78.5875929135928</v>
      </c>
      <c r="U33" s="58">
        <f t="shared" si="29"/>
        <v>1.9909419531274148</v>
      </c>
      <c r="V33" s="58">
        <f t="shared" si="30"/>
        <v>1.9312136945335923</v>
      </c>
      <c r="W33" s="58">
        <f t="shared" si="31"/>
        <v>3.4253291805659954E-2</v>
      </c>
      <c r="X33" s="58">
        <f t="shared" si="32"/>
        <v>5.4737636946556929</v>
      </c>
      <c r="Y33" s="58">
        <f>IF(ISNA(VLOOKUP($J33,'SEMAP Nonroad Growth Factors'!$A$3:$V$121,'SEMAP Nonroad Growth Factors'!V$1,FALSE)),VLOOKUP($K33,'SEMAP Nonroad Growth Factors'!$A$3:$V$121,'SEMAP Nonroad Growth Factors'!V$1,FALSE),VLOOKUP($J33,'SEMAP Nonroad Growth Factors'!$A$3:$V$121,'SEMAP Nonroad Growth Factors'!V$1,FALSE))</f>
        <v>1.0742193560351265</v>
      </c>
      <c r="Z33" s="58">
        <v>0</v>
      </c>
      <c r="AA33" s="58">
        <f>VLOOKUP($K33,'SEMAP Locomotive Controls_2024'!$A$5:$L$9,AA$1,FALSE)</f>
        <v>34.939759036144579</v>
      </c>
      <c r="AB33" s="58">
        <f>VLOOKUP($K33,'SEMAP Locomotive Controls_2024'!$A$5:$L$9,AB$1,FALSE)</f>
        <v>46.153846153846153</v>
      </c>
      <c r="AC33" s="58">
        <f>VLOOKUP($K33,'SEMAP Locomotive Controls_2024'!$A$5:$L$9,AC$1,FALSE)</f>
        <v>46.153846153846153</v>
      </c>
      <c r="AD33" s="58">
        <f>VLOOKUP($K33,'SEMAP Locomotive Controls_2024'!$A$5:$L$9,AD$1,FALSE)</f>
        <v>95.870870870870874</v>
      </c>
      <c r="AE33" s="58">
        <f>VLOOKUP($K33,'SEMAP Locomotive Controls_2024'!$A$5:$L$9,AE$1,FALSE)</f>
        <v>40.666666666666664</v>
      </c>
      <c r="AF33" s="58">
        <f t="shared" si="33"/>
        <v>12.77058616464247</v>
      </c>
      <c r="AG33" s="58">
        <f t="shared" si="34"/>
        <v>65.472258406160933</v>
      </c>
      <c r="AH33" s="58">
        <f t="shared" si="35"/>
        <v>1.6404752007812577</v>
      </c>
      <c r="AI33" s="58">
        <f t="shared" si="36"/>
        <v>1.5912609447578199</v>
      </c>
      <c r="AJ33" s="58">
        <f t="shared" si="37"/>
        <v>3.5639575095090928E-2</v>
      </c>
      <c r="AK33" s="58">
        <f t="shared" si="38"/>
        <v>4.3737059839821377</v>
      </c>
      <c r="AL33" s="112">
        <f>VLOOKUP(A33,cnty!$A$2:$C$23,3,FALSE)</f>
        <v>1</v>
      </c>
      <c r="AM33" s="58">
        <f t="shared" si="16"/>
        <v>0.8034911163408911</v>
      </c>
      <c r="AN33" s="58">
        <f t="shared" si="17"/>
        <v>93.680387998369099</v>
      </c>
      <c r="AO33" s="58">
        <f t="shared" si="18"/>
        <v>2.751019967015699</v>
      </c>
      <c r="AP33" s="58">
        <f t="shared" si="19"/>
        <v>3.4253291805659954E-2</v>
      </c>
      <c r="AQ33" s="58">
        <f t="shared" si="20"/>
        <v>78.5875929135928</v>
      </c>
      <c r="AR33" s="58">
        <f t="shared" si="21"/>
        <v>1.9312136945335923</v>
      </c>
      <c r="AS33" s="58">
        <f t="shared" si="22"/>
        <v>3.5639575095090928E-2</v>
      </c>
      <c r="AT33" s="58">
        <f t="shared" si="23"/>
        <v>65.472258406160933</v>
      </c>
      <c r="AU33" s="58">
        <f t="shared" si="24"/>
        <v>1.5912609447578199</v>
      </c>
    </row>
    <row r="34" spans="1:47" x14ac:dyDescent="0.25">
      <c r="A34" t="s">
        <v>73</v>
      </c>
      <c r="B34" t="s">
        <v>74</v>
      </c>
      <c r="C34" s="98" t="s">
        <v>34</v>
      </c>
      <c r="D34">
        <v>99.436789912275714</v>
      </c>
      <c r="E34">
        <v>784.42552976778472</v>
      </c>
      <c r="F34">
        <v>23.714818153276305</v>
      </c>
      <c r="G34">
        <v>23.003373608678018</v>
      </c>
      <c r="H34">
        <v>6.7206351176411596</v>
      </c>
      <c r="I34">
        <v>57.381604938500132</v>
      </c>
      <c r="J34" t="str">
        <f t="shared" si="25"/>
        <v>13121_2285002010</v>
      </c>
      <c r="K34" t="str">
        <f t="shared" si="26"/>
        <v>13_2285002010</v>
      </c>
      <c r="L34" s="58">
        <f>IF(ISNA(VLOOKUP($J34,'SEMAP Nonroad Growth Factors'!$A$3:$V$121,'SEMAP Nonroad Growth Factors'!U$1,FALSE)),VLOOKUP($K34,'SEMAP Nonroad Growth Factors'!$A$3:$V$121,'SEMAP Nonroad Growth Factors'!U$1,FALSE),VLOOKUP($J34,'SEMAP Nonroad Growth Factors'!$A$3:$V$121,'SEMAP Nonroad Growth Factors'!U$1,FALSE))</f>
        <v>1.0139987806523103</v>
      </c>
      <c r="M34" s="58">
        <v>0</v>
      </c>
      <c r="N34" s="58">
        <f>VLOOKUP($K34,'SEMAP Locomotive Controls_2017'!$A$5:$L$9,N$1,FALSE)</f>
        <v>17.269076305220885</v>
      </c>
      <c r="O34" s="58">
        <f>VLOOKUP($K34,'SEMAP Locomotive Controls_2017'!$A$5:$L$9,O$1,FALSE)</f>
        <v>30.76923076923077</v>
      </c>
      <c r="P34" s="58">
        <f>VLOOKUP($K34,'SEMAP Locomotive Controls_2017'!$A$5:$L$9,P$1,FALSE)</f>
        <v>30.769230769230766</v>
      </c>
      <c r="Q34" s="58">
        <f>VLOOKUP($K34,'SEMAP Locomotive Controls_2017'!$A$5:$L$9,Q$1,FALSE)</f>
        <v>95.795795795795797</v>
      </c>
      <c r="R34" s="58">
        <f>VLOOKUP($K34,'SEMAP Locomotive Controls_2017'!$A$5:$L$9,R$1,FALSE)</f>
        <v>21.333333333333329</v>
      </c>
      <c r="S34" s="58">
        <f t="shared" si="27"/>
        <v>100.82878372302753</v>
      </c>
      <c r="T34" s="58">
        <f t="shared" si="28"/>
        <v>658.04716997428795</v>
      </c>
      <c r="U34" s="58">
        <f t="shared" si="29"/>
        <v>16.647782324409309</v>
      </c>
      <c r="V34" s="58">
        <f t="shared" si="30"/>
        <v>16.148348854677032</v>
      </c>
      <c r="W34" s="58">
        <f t="shared" si="31"/>
        <v>0.28650456877766101</v>
      </c>
      <c r="X34" s="58">
        <f t="shared" si="32"/>
        <v>45.772103585749228</v>
      </c>
      <c r="Y34" s="58">
        <f>IF(ISNA(VLOOKUP($J34,'SEMAP Nonroad Growth Factors'!$A$3:$V$121,'SEMAP Nonroad Growth Factors'!V$1,FALSE)),VLOOKUP($K34,'SEMAP Nonroad Growth Factors'!$A$3:$V$121,'SEMAP Nonroad Growth Factors'!V$1,FALSE),VLOOKUP($J34,'SEMAP Nonroad Growth Factors'!$A$3:$V$121,'SEMAP Nonroad Growth Factors'!V$1,FALSE))</f>
        <v>1.0742193560351265</v>
      </c>
      <c r="Z34" s="58">
        <v>0</v>
      </c>
      <c r="AA34" s="58">
        <f>VLOOKUP($K34,'SEMAP Locomotive Controls_2024'!$A$5:$L$9,AA$1,FALSE)</f>
        <v>34.939759036144579</v>
      </c>
      <c r="AB34" s="58">
        <f>VLOOKUP($K34,'SEMAP Locomotive Controls_2024'!$A$5:$L$9,AB$1,FALSE)</f>
        <v>46.153846153846153</v>
      </c>
      <c r="AC34" s="58">
        <f>VLOOKUP($K34,'SEMAP Locomotive Controls_2024'!$A$5:$L$9,AC$1,FALSE)</f>
        <v>46.153846153846153</v>
      </c>
      <c r="AD34" s="58">
        <f>VLOOKUP($K34,'SEMAP Locomotive Controls_2024'!$A$5:$L$9,AD$1,FALSE)</f>
        <v>95.870870870870874</v>
      </c>
      <c r="AE34" s="58">
        <f>VLOOKUP($K34,'SEMAP Locomotive Controls_2024'!$A$5:$L$9,AE$1,FALSE)</f>
        <v>40.666666666666664</v>
      </c>
      <c r="AF34" s="58">
        <f t="shared" si="33"/>
        <v>106.81692442576498</v>
      </c>
      <c r="AG34" s="58">
        <f t="shared" si="34"/>
        <v>548.22692436158775</v>
      </c>
      <c r="AH34" s="58">
        <f t="shared" si="35"/>
        <v>13.717262830439862</v>
      </c>
      <c r="AI34" s="58">
        <f t="shared" si="36"/>
        <v>13.305744945526669</v>
      </c>
      <c r="AJ34" s="58">
        <f t="shared" si="37"/>
        <v>0.29809984838744347</v>
      </c>
      <c r="AK34" s="58">
        <f t="shared" si="38"/>
        <v>36.573322218476605</v>
      </c>
      <c r="AL34" s="112">
        <f>VLOOKUP(A34,cnty!$A$2:$C$23,3,FALSE)</f>
        <v>1</v>
      </c>
      <c r="AM34" s="58">
        <f t="shared" si="16"/>
        <v>6.7206351176411596</v>
      </c>
      <c r="AN34" s="58">
        <f t="shared" si="17"/>
        <v>784.42552976778472</v>
      </c>
      <c r="AO34" s="58">
        <f t="shared" si="18"/>
        <v>23.003373608678018</v>
      </c>
      <c r="AP34" s="58">
        <f t="shared" si="19"/>
        <v>0.28650456877766101</v>
      </c>
      <c r="AQ34" s="58">
        <f t="shared" si="20"/>
        <v>658.04716997428795</v>
      </c>
      <c r="AR34" s="58">
        <f t="shared" si="21"/>
        <v>16.148348854677032</v>
      </c>
      <c r="AS34" s="58">
        <f t="shared" si="22"/>
        <v>0.29809984838744347</v>
      </c>
      <c r="AT34" s="58">
        <f t="shared" si="23"/>
        <v>548.22692436158775</v>
      </c>
      <c r="AU34" s="58">
        <f t="shared" si="24"/>
        <v>13.305744945526669</v>
      </c>
    </row>
    <row r="35" spans="1:47" x14ac:dyDescent="0.25">
      <c r="D35" s="58">
        <f>SUM(D3:D34)</f>
        <v>839.74458451159239</v>
      </c>
      <c r="E35" s="58">
        <f t="shared" ref="E35" si="39">SUM(E3:E34)</f>
        <v>5797.3378531149428</v>
      </c>
      <c r="F35" s="58">
        <f t="shared" ref="F35" si="40">SUM(F3:F34)</f>
        <v>197.08592452600951</v>
      </c>
      <c r="G35" s="58">
        <f t="shared" ref="G35" si="41">SUM(G3:G34)</f>
        <v>182.80573464010723</v>
      </c>
      <c r="H35" s="58">
        <f t="shared" ref="H35" si="42">SUM(H3:H34)</f>
        <v>58.919418266928005</v>
      </c>
      <c r="I35" s="58">
        <f t="shared" ref="I35" si="43">SUM(I3:I34)</f>
        <v>321.70112887891702</v>
      </c>
      <c r="S35" s="58">
        <f>SUM(S3:S34)</f>
        <v>851.49998475413679</v>
      </c>
      <c r="T35" s="58">
        <f t="shared" ref="T35:X35" si="44">SUM(T3:T34)</f>
        <v>4039.9231522058649</v>
      </c>
      <c r="U35" s="58">
        <f t="shared" si="44"/>
        <v>99.951604642664009</v>
      </c>
      <c r="V35" s="58">
        <f t="shared" si="44"/>
        <v>92.99913265031833</v>
      </c>
      <c r="W35" s="58">
        <f t="shared" si="44"/>
        <v>2.5117689366718272</v>
      </c>
      <c r="X35" s="58">
        <f t="shared" si="44"/>
        <v>184.62992070564576</v>
      </c>
      <c r="AF35" s="58">
        <f>SUM(AF3:AF34)</f>
        <v>902.06988680802533</v>
      </c>
      <c r="AG35" s="58">
        <f t="shared" ref="AG35" si="45">SUM(AG3:AG34)</f>
        <v>3073.5400007838784</v>
      </c>
      <c r="AH35" s="58">
        <f t="shared" ref="AH35" si="46">SUM(AH3:AH34)</f>
        <v>67.171966500548209</v>
      </c>
      <c r="AI35" s="58">
        <f t="shared" ref="AI35" si="47">SUM(AI3:AI34)</f>
        <v>62.658152490607868</v>
      </c>
      <c r="AJ35" s="58">
        <f t="shared" ref="AJ35" si="48">SUM(AJ3:AJ34)</f>
        <v>2.6134240804628308</v>
      </c>
      <c r="AK35" s="58">
        <f t="shared" ref="AK35:AU35" si="49">SUM(AK3:AK34)</f>
        <v>129.52671209367691</v>
      </c>
      <c r="AM35" s="58">
        <f t="shared" si="49"/>
        <v>58.877532210468395</v>
      </c>
      <c r="AN35" s="58">
        <f t="shared" si="49"/>
        <v>5793.6408573848084</v>
      </c>
      <c r="AO35" s="58">
        <f t="shared" si="49"/>
        <v>182.67701795332528</v>
      </c>
      <c r="AP35" s="58">
        <f t="shared" si="49"/>
        <v>2.5099833098175655</v>
      </c>
      <c r="AQ35" s="58">
        <f t="shared" si="49"/>
        <v>4037.4811098943364</v>
      </c>
      <c r="AR35" s="58">
        <f t="shared" si="49"/>
        <v>92.939052676668354</v>
      </c>
      <c r="AS35" s="58">
        <f t="shared" si="49"/>
        <v>2.6115661865492954</v>
      </c>
      <c r="AT35" s="58">
        <f t="shared" si="49"/>
        <v>3071.7472044100118</v>
      </c>
      <c r="AU35" s="58">
        <f t="shared" si="49"/>
        <v>62.620841549995795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3:H8"/>
  <sheetViews>
    <sheetView workbookViewId="0">
      <selection activeCell="A3" sqref="A3:H8"/>
    </sheetView>
  </sheetViews>
  <sheetFormatPr defaultRowHeight="15" x14ac:dyDescent="0.25"/>
  <cols>
    <col min="1" max="1" width="13.28515625" bestFit="1" customWidth="1"/>
    <col min="2" max="2" width="7.140625" customWidth="1"/>
    <col min="3" max="3" width="12" bestFit="1" customWidth="1"/>
    <col min="4" max="4" width="12" customWidth="1"/>
    <col min="5" max="5" width="12.5703125" customWidth="1"/>
    <col min="6" max="6" width="26.140625" bestFit="1" customWidth="1"/>
    <col min="7" max="7" width="12" customWidth="1"/>
    <col min="8" max="8" width="21.7109375" bestFit="1" customWidth="1"/>
  </cols>
  <sheetData>
    <row r="3" spans="1:8" x14ac:dyDescent="0.25">
      <c r="A3" s="57" t="s">
        <v>245</v>
      </c>
      <c r="B3" s="57" t="s">
        <v>98</v>
      </c>
      <c r="C3" t="s">
        <v>248</v>
      </c>
      <c r="D3" t="s">
        <v>249</v>
      </c>
      <c r="E3" t="s">
        <v>250</v>
      </c>
      <c r="F3" t="s">
        <v>251</v>
      </c>
      <c r="G3" t="s">
        <v>256</v>
      </c>
      <c r="H3" t="s">
        <v>257</v>
      </c>
    </row>
    <row r="4" spans="1:8" x14ac:dyDescent="0.25">
      <c r="A4" t="s">
        <v>56</v>
      </c>
      <c r="B4" t="s">
        <v>55</v>
      </c>
      <c r="C4" s="2">
        <v>8.3404066040987175</v>
      </c>
      <c r="D4" s="2">
        <v>66.952010791000788</v>
      </c>
      <c r="E4" s="2">
        <v>1.9794028631108695</v>
      </c>
      <c r="F4" s="2">
        <v>1.9200207772175435</v>
      </c>
      <c r="G4" s="2">
        <v>0.56370312807123546</v>
      </c>
      <c r="H4" s="2">
        <v>4.7925121892934985</v>
      </c>
    </row>
    <row r="5" spans="1:8" x14ac:dyDescent="0.25">
      <c r="A5" t="s">
        <v>64</v>
      </c>
      <c r="B5" t="s">
        <v>63</v>
      </c>
      <c r="C5" s="2">
        <v>5.0721130924313256</v>
      </c>
      <c r="D5" s="2">
        <v>40.71602100678821</v>
      </c>
      <c r="E5" s="2">
        <v>1.2037488882432741</v>
      </c>
      <c r="F5" s="2">
        <v>1.1676364215959758</v>
      </c>
      <c r="G5" s="2">
        <v>0.34280894827471942</v>
      </c>
      <c r="H5" s="2">
        <v>2.9145058478331896</v>
      </c>
    </row>
    <row r="6" spans="1:8" x14ac:dyDescent="0.25">
      <c r="A6" t="s">
        <v>246</v>
      </c>
      <c r="B6" t="s">
        <v>67</v>
      </c>
      <c r="C6" s="2">
        <v>11.888248049986615</v>
      </c>
      <c r="D6" s="2">
        <v>93.680387998369099</v>
      </c>
      <c r="E6" s="2">
        <v>2.8361030587790714</v>
      </c>
      <c r="F6" s="2">
        <v>2.751019967015699</v>
      </c>
      <c r="G6" s="2">
        <v>0.8034911163408911</v>
      </c>
      <c r="H6" s="2">
        <v>6.8621129737901816</v>
      </c>
    </row>
    <row r="7" spans="1:8" x14ac:dyDescent="0.25">
      <c r="A7" t="s">
        <v>74</v>
      </c>
      <c r="B7" t="s">
        <v>73</v>
      </c>
      <c r="C7" s="2">
        <v>99.436789912275714</v>
      </c>
      <c r="D7" s="2">
        <v>784.42552976778472</v>
      </c>
      <c r="E7" s="2">
        <v>23.714818153276305</v>
      </c>
      <c r="F7" s="2">
        <v>23.003373608678018</v>
      </c>
      <c r="G7" s="2">
        <v>6.7206351176411596</v>
      </c>
      <c r="H7" s="2">
        <v>57.381604938500132</v>
      </c>
    </row>
    <row r="8" spans="1:8" x14ac:dyDescent="0.25">
      <c r="A8" t="s">
        <v>247</v>
      </c>
      <c r="C8" s="2">
        <v>124.73755765879237</v>
      </c>
      <c r="D8" s="2">
        <v>985.77394956394278</v>
      </c>
      <c r="E8" s="2">
        <v>29.73407296340952</v>
      </c>
      <c r="F8" s="2">
        <v>28.842050774507236</v>
      </c>
      <c r="G8" s="2">
        <v>8.4306383103280051</v>
      </c>
      <c r="H8" s="2">
        <v>71.950735949417009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V16"/>
  <sheetViews>
    <sheetView workbookViewId="0">
      <selection activeCell="D3" sqref="D3"/>
    </sheetView>
  </sheetViews>
  <sheetFormatPr defaultRowHeight="15" x14ac:dyDescent="0.25"/>
  <sheetData>
    <row r="1" spans="1:22" s="81" customFormat="1" ht="51.75" customHeight="1" x14ac:dyDescent="0.25">
      <c r="E1" s="82"/>
      <c r="F1" s="82"/>
      <c r="H1" s="83"/>
      <c r="I1" s="83"/>
      <c r="J1" s="83"/>
      <c r="K1" s="84" t="s">
        <v>231</v>
      </c>
      <c r="L1" s="85"/>
      <c r="M1" s="85"/>
      <c r="N1" s="85"/>
      <c r="O1" s="109"/>
      <c r="R1" s="96"/>
      <c r="S1" s="97"/>
      <c r="T1" s="97"/>
      <c r="U1" s="97"/>
      <c r="V1" s="97"/>
    </row>
    <row r="2" spans="1:22" s="86" customFormat="1" ht="38.25" x14ac:dyDescent="0.2">
      <c r="A2" s="86" t="s">
        <v>232</v>
      </c>
      <c r="B2" s="86" t="s">
        <v>233</v>
      </c>
      <c r="C2" s="86" t="s">
        <v>234</v>
      </c>
      <c r="D2" s="86" t="s">
        <v>235</v>
      </c>
      <c r="E2" s="87" t="s">
        <v>236</v>
      </c>
      <c r="F2" s="87" t="s">
        <v>237</v>
      </c>
      <c r="G2" s="87" t="s">
        <v>252</v>
      </c>
      <c r="H2" s="86" t="s">
        <v>238</v>
      </c>
      <c r="I2" s="88" t="s">
        <v>239</v>
      </c>
      <c r="J2" s="99" t="s">
        <v>240</v>
      </c>
      <c r="K2" s="89" t="s">
        <v>241</v>
      </c>
      <c r="L2" s="89" t="s">
        <v>242</v>
      </c>
      <c r="M2" s="100" t="s">
        <v>253</v>
      </c>
      <c r="N2" s="89" t="s">
        <v>243</v>
      </c>
      <c r="O2" s="89" t="s">
        <v>46</v>
      </c>
      <c r="P2" s="90" t="s">
        <v>244</v>
      </c>
      <c r="Q2" s="101" t="s">
        <v>50</v>
      </c>
      <c r="R2" s="101" t="s">
        <v>254</v>
      </c>
      <c r="S2" s="101" t="s">
        <v>255</v>
      </c>
      <c r="T2" s="86" t="s">
        <v>98</v>
      </c>
      <c r="U2" s="86" t="s">
        <v>245</v>
      </c>
    </row>
    <row r="3" spans="1:22" s="61" customFormat="1" ht="12.75" x14ac:dyDescent="0.2">
      <c r="A3" s="60" t="s">
        <v>218</v>
      </c>
      <c r="C3" s="61" t="s">
        <v>219</v>
      </c>
      <c r="D3" s="62" t="s">
        <v>53</v>
      </c>
      <c r="E3" s="63">
        <v>13</v>
      </c>
      <c r="F3" s="63">
        <v>121</v>
      </c>
      <c r="G3" s="63">
        <v>13121</v>
      </c>
      <c r="H3" s="61" t="s">
        <v>220</v>
      </c>
      <c r="I3" s="64">
        <v>-84.442766499805202</v>
      </c>
      <c r="J3" s="102">
        <v>33.800637750126697</v>
      </c>
      <c r="K3" s="65">
        <v>3.9829205649577064</v>
      </c>
      <c r="L3" s="65">
        <v>9.1580351439353755</v>
      </c>
      <c r="M3" s="65">
        <v>9.6434110065639498</v>
      </c>
      <c r="N3" s="65">
        <v>134.71969027348578</v>
      </c>
      <c r="O3" s="65">
        <v>16.782423428127167</v>
      </c>
      <c r="P3" s="65">
        <v>3.8634329480089749</v>
      </c>
      <c r="Q3" s="65">
        <v>1.1342737868921406</v>
      </c>
      <c r="R3" s="103">
        <v>5.0257958818596397E-2</v>
      </c>
      <c r="S3" s="104">
        <v>61219.773953660682</v>
      </c>
      <c r="T3" s="61" t="str">
        <f>IF(F3&lt;10,E3&amp;"00"&amp;F3,IF(F3&lt;100, E3&amp;"0"&amp;F3,E3&amp;F3))</f>
        <v>13121</v>
      </c>
      <c r="U3" s="61" t="str">
        <f>VLOOKUP(T3,cnty!$A$2:$B$23,2,FALSE)</f>
        <v>Fulton</v>
      </c>
      <c r="V3" s="108"/>
    </row>
    <row r="4" spans="1:22" s="67" customFormat="1" ht="12.75" x14ac:dyDescent="0.2">
      <c r="A4" s="66" t="s">
        <v>218</v>
      </c>
      <c r="C4" s="67" t="s">
        <v>219</v>
      </c>
      <c r="D4" s="68" t="s">
        <v>53</v>
      </c>
      <c r="E4" s="69">
        <v>13</v>
      </c>
      <c r="F4" s="69">
        <v>121</v>
      </c>
      <c r="G4" s="69">
        <v>13121</v>
      </c>
      <c r="H4" s="67" t="s">
        <v>221</v>
      </c>
      <c r="I4" s="70">
        <v>-84.428003375006099</v>
      </c>
      <c r="J4" s="105">
        <v>33.796670062573298</v>
      </c>
      <c r="K4" s="65">
        <v>4.9392193826920137</v>
      </c>
      <c r="L4" s="65">
        <v>11.356878439472613</v>
      </c>
      <c r="M4" s="65">
        <v>11.958792996764661</v>
      </c>
      <c r="N4" s="65">
        <v>167.0658740431424</v>
      </c>
      <c r="O4" s="65">
        <v>20.811881566016233</v>
      </c>
      <c r="P4" s="65">
        <v>4.7910428012112529</v>
      </c>
      <c r="Q4" s="65">
        <v>1.4066128063883747</v>
      </c>
      <c r="R4" s="103">
        <v>6.2324889558520315E-2</v>
      </c>
      <c r="S4" s="104">
        <v>75918.635379351443</v>
      </c>
      <c r="T4" s="61" t="str">
        <f t="shared" ref="T4:T16" si="0">IF(F4&lt;10,E4&amp;"00"&amp;F4,IF(F4&lt;100, E4&amp;"0"&amp;F4,E4&amp;F4))</f>
        <v>13121</v>
      </c>
      <c r="U4" s="61" t="str">
        <f>VLOOKUP(T4,cnty!$A$2:$B$23,2,FALSE)</f>
        <v>Fulton</v>
      </c>
      <c r="V4" s="108"/>
    </row>
    <row r="5" spans="1:22" s="67" customFormat="1" ht="12.75" x14ac:dyDescent="0.2">
      <c r="A5" s="66" t="s">
        <v>218</v>
      </c>
      <c r="C5" s="67" t="s">
        <v>219</v>
      </c>
      <c r="D5" s="68" t="s">
        <v>53</v>
      </c>
      <c r="E5" s="69">
        <v>13</v>
      </c>
      <c r="F5" s="69">
        <v>15</v>
      </c>
      <c r="G5" s="69">
        <v>13015</v>
      </c>
      <c r="H5" s="67" t="s">
        <v>222</v>
      </c>
      <c r="I5" s="70">
        <v>-84.809737833165002</v>
      </c>
      <c r="J5" s="105">
        <v>34.180050916728298</v>
      </c>
      <c r="K5" s="65">
        <v>1.519020541155869</v>
      </c>
      <c r="L5" s="65">
        <v>3.4927243145791689</v>
      </c>
      <c r="M5" s="65">
        <v>3.6778387032518647</v>
      </c>
      <c r="N5" s="65">
        <v>51.379879032499481</v>
      </c>
      <c r="O5" s="65">
        <v>6.4005408849953724</v>
      </c>
      <c r="P5" s="65">
        <v>1.473449924921193</v>
      </c>
      <c r="Q5" s="65">
        <v>0.43259340814950753</v>
      </c>
      <c r="R5" s="103">
        <v>1.9167560727594967E-2</v>
      </c>
      <c r="S5" s="104">
        <v>23348.217129586945</v>
      </c>
      <c r="T5" s="61" t="str">
        <f t="shared" si="0"/>
        <v>13015</v>
      </c>
      <c r="U5" s="61" t="str">
        <f>VLOOKUP(T5,cnty!$A$2:$B$23,2,FALSE)</f>
        <v>Bartow</v>
      </c>
      <c r="V5" s="108"/>
    </row>
    <row r="6" spans="1:22" s="67" customFormat="1" ht="12.75" x14ac:dyDescent="0.2">
      <c r="A6" s="66" t="s">
        <v>218</v>
      </c>
      <c r="C6" s="67" t="s">
        <v>219</v>
      </c>
      <c r="D6" s="68" t="s">
        <v>53</v>
      </c>
      <c r="E6" s="69">
        <v>13</v>
      </c>
      <c r="F6" s="69">
        <v>121</v>
      </c>
      <c r="G6" s="69">
        <v>13121</v>
      </c>
      <c r="H6" s="67" t="s">
        <v>223</v>
      </c>
      <c r="I6" s="70">
        <v>-84.432378900086107</v>
      </c>
      <c r="J6" s="105">
        <v>33.7890359998378</v>
      </c>
      <c r="K6" s="65">
        <v>4.3661350222664232</v>
      </c>
      <c r="L6" s="65">
        <v>10.039170333668846</v>
      </c>
      <c r="M6" s="65">
        <v>10.571246361353294</v>
      </c>
      <c r="N6" s="65">
        <v>147.68166934260648</v>
      </c>
      <c r="O6" s="65">
        <v>18.397134839376001</v>
      </c>
      <c r="P6" s="65">
        <v>4.2351509715984301</v>
      </c>
      <c r="Q6" s="65">
        <v>1.2434072999999999</v>
      </c>
      <c r="R6" s="103">
        <v>5.5093499999999997E-2</v>
      </c>
      <c r="S6" s="104">
        <v>67110</v>
      </c>
      <c r="T6" s="61" t="str">
        <f t="shared" si="0"/>
        <v>13121</v>
      </c>
      <c r="U6" s="61" t="str">
        <f>VLOOKUP(T6,cnty!$A$2:$B$23,2,FALSE)</f>
        <v>Fulton</v>
      </c>
      <c r="V6" s="108"/>
    </row>
    <row r="7" spans="1:22" s="67" customFormat="1" ht="12.75" x14ac:dyDescent="0.2">
      <c r="A7" s="66" t="s">
        <v>218</v>
      </c>
      <c r="C7" s="67" t="s">
        <v>219</v>
      </c>
      <c r="D7" s="68" t="s">
        <v>53</v>
      </c>
      <c r="E7" s="69">
        <v>13</v>
      </c>
      <c r="F7" s="69">
        <v>67</v>
      </c>
      <c r="G7" s="69">
        <v>13067</v>
      </c>
      <c r="H7" s="67" t="s">
        <v>221</v>
      </c>
      <c r="I7" s="70">
        <v>-84.462804875126906</v>
      </c>
      <c r="J7" s="105">
        <v>33.828986499967399</v>
      </c>
      <c r="K7" s="65">
        <v>1.2037488882432741</v>
      </c>
      <c r="L7" s="65">
        <v>2.7678118213040737</v>
      </c>
      <c r="M7" s="65">
        <v>2.9145058478331896</v>
      </c>
      <c r="N7" s="65">
        <v>40.71602100678821</v>
      </c>
      <c r="O7" s="65">
        <v>5.0721130924313256</v>
      </c>
      <c r="P7" s="65">
        <v>1.1676364215959758</v>
      </c>
      <c r="Q7" s="65">
        <v>0.34280894827471942</v>
      </c>
      <c r="R7" s="103">
        <v>1.5189346879154766E-2</v>
      </c>
      <c r="S7" s="104">
        <v>18502.31096336367</v>
      </c>
      <c r="T7" s="61" t="str">
        <f t="shared" si="0"/>
        <v>13067</v>
      </c>
      <c r="U7" s="61" t="str">
        <f>VLOOKUP(T7,cnty!$A$2:$B$23,2,FALSE)</f>
        <v>Cobb</v>
      </c>
      <c r="V7" s="108"/>
    </row>
    <row r="8" spans="1:22" s="67" customFormat="1" ht="12.75" x14ac:dyDescent="0.2">
      <c r="A8" s="66" t="s">
        <v>218</v>
      </c>
      <c r="C8" s="67" t="s">
        <v>219</v>
      </c>
      <c r="D8" s="68" t="s">
        <v>53</v>
      </c>
      <c r="E8" s="69">
        <v>13</v>
      </c>
      <c r="F8" s="69">
        <v>89</v>
      </c>
      <c r="G8" s="69">
        <v>13089</v>
      </c>
      <c r="H8" s="67" t="s">
        <v>224</v>
      </c>
      <c r="I8" s="70">
        <v>-84.329599250148902</v>
      </c>
      <c r="J8" s="105">
        <v>33.7613809999607</v>
      </c>
      <c r="K8" s="65">
        <v>1.6995724947963839</v>
      </c>
      <c r="L8" s="65">
        <v>3.9078722216938022</v>
      </c>
      <c r="M8" s="65">
        <v>4.1149894494435735</v>
      </c>
      <c r="N8" s="65">
        <v>57.486931100453837</v>
      </c>
      <c r="O8" s="65">
        <v>7.1613141134222564</v>
      </c>
      <c r="P8" s="65">
        <v>1.6485853199524922</v>
      </c>
      <c r="Q8" s="65">
        <v>0.48401179444332892</v>
      </c>
      <c r="R8" s="103">
        <v>2.1445831785902772E-2</v>
      </c>
      <c r="S8" s="104">
        <v>26123.404233746907</v>
      </c>
      <c r="T8" s="61" t="str">
        <f t="shared" si="0"/>
        <v>13089</v>
      </c>
      <c r="U8" s="61" t="str">
        <f>VLOOKUP(T8,cnty!$A$2:$B$23,2,FALSE)</f>
        <v>De Kalb</v>
      </c>
      <c r="V8" s="108"/>
    </row>
    <row r="9" spans="1:22" s="67" customFormat="1" ht="12.75" x14ac:dyDescent="0.2">
      <c r="A9" s="66" t="s">
        <v>218</v>
      </c>
      <c r="C9" s="67" t="s">
        <v>219</v>
      </c>
      <c r="D9" s="68" t="s">
        <v>53</v>
      </c>
      <c r="E9" s="69">
        <v>13</v>
      </c>
      <c r="F9" s="69">
        <v>121</v>
      </c>
      <c r="G9" s="69">
        <v>13121</v>
      </c>
      <c r="H9" s="67" t="s">
        <v>224</v>
      </c>
      <c r="I9" s="70">
        <v>-84.357338375104206</v>
      </c>
      <c r="J9" s="105">
        <v>33.754143500209999</v>
      </c>
      <c r="K9" s="65">
        <v>0.86392417368759333</v>
      </c>
      <c r="L9" s="65">
        <v>1.9864438206314874</v>
      </c>
      <c r="M9" s="65">
        <v>2.0917253431249563</v>
      </c>
      <c r="N9" s="65">
        <v>29.221671685587729</v>
      </c>
      <c r="O9" s="65">
        <v>3.6402285850694662</v>
      </c>
      <c r="P9" s="65">
        <v>0.83800644847696548</v>
      </c>
      <c r="Q9" s="65">
        <v>0.24603215858679706</v>
      </c>
      <c r="R9" s="103">
        <v>1.0901313454651347E-2</v>
      </c>
      <c r="S9" s="104">
        <v>13279.010154403913</v>
      </c>
      <c r="T9" s="61" t="str">
        <f t="shared" si="0"/>
        <v>13121</v>
      </c>
      <c r="U9" s="61" t="str">
        <f>VLOOKUP(T9,cnty!$A$2:$B$23,2,FALSE)</f>
        <v>Fulton</v>
      </c>
      <c r="V9" s="108"/>
    </row>
    <row r="10" spans="1:22" s="67" customFormat="1" ht="12.75" x14ac:dyDescent="0.2">
      <c r="A10" s="66" t="s">
        <v>218</v>
      </c>
      <c r="C10" s="67" t="s">
        <v>219</v>
      </c>
      <c r="D10" s="68" t="s">
        <v>53</v>
      </c>
      <c r="E10" s="69">
        <v>13</v>
      </c>
      <c r="F10" s="69">
        <v>15</v>
      </c>
      <c r="G10" s="69">
        <v>13015</v>
      </c>
      <c r="H10" s="67" t="s">
        <v>225</v>
      </c>
      <c r="I10" s="70">
        <v>-84.802596333193094</v>
      </c>
      <c r="J10" s="105">
        <v>34.174091166522302</v>
      </c>
      <c r="K10" s="65">
        <v>0.46038232195500051</v>
      </c>
      <c r="L10" s="65">
        <v>1.058569312480184</v>
      </c>
      <c r="M10" s="65">
        <v>1.1146734860416336</v>
      </c>
      <c r="N10" s="65">
        <v>15.572131758501309</v>
      </c>
      <c r="O10" s="65">
        <v>1.9398657191033457</v>
      </c>
      <c r="P10" s="65">
        <v>0.44657085229635046</v>
      </c>
      <c r="Q10" s="65">
        <v>0.13110971992172787</v>
      </c>
      <c r="R10" s="103">
        <v>5.8092737227035058E-3</v>
      </c>
      <c r="S10" s="104">
        <v>7076.3403946133812</v>
      </c>
      <c r="T10" s="61" t="str">
        <f t="shared" si="0"/>
        <v>13015</v>
      </c>
      <c r="U10" s="61" t="str">
        <f>VLOOKUP(T10,cnty!$A$2:$B$23,2,FALSE)</f>
        <v>Bartow</v>
      </c>
      <c r="V10" s="108"/>
    </row>
    <row r="11" spans="1:22" s="61" customFormat="1" ht="12.75" x14ac:dyDescent="0.2">
      <c r="A11" s="61" t="s">
        <v>226</v>
      </c>
      <c r="B11" s="60" t="s">
        <v>218</v>
      </c>
      <c r="C11" s="61" t="s">
        <v>219</v>
      </c>
      <c r="D11" s="62" t="s">
        <v>53</v>
      </c>
      <c r="E11" s="63">
        <v>13</v>
      </c>
      <c r="F11" s="63">
        <v>121</v>
      </c>
      <c r="G11" s="63">
        <v>13121</v>
      </c>
      <c r="H11" s="61" t="s">
        <v>221</v>
      </c>
      <c r="I11" s="64">
        <v>-84.422952999956905</v>
      </c>
      <c r="J11" s="102">
        <v>33.785531000057297</v>
      </c>
      <c r="K11" s="65">
        <v>0.30208824159569364</v>
      </c>
      <c r="L11" s="65">
        <v>0.69459952514327372</v>
      </c>
      <c r="M11" s="65">
        <v>0.73141329997586724</v>
      </c>
      <c r="N11" s="65">
        <v>10.217937736718568</v>
      </c>
      <c r="O11" s="65">
        <v>1.272878205938095</v>
      </c>
      <c r="P11" s="65">
        <v>0.29302559434782277</v>
      </c>
      <c r="Q11" s="65">
        <v>8.6030029517792761E-2</v>
      </c>
      <c r="R11" s="103">
        <v>3.8118607082639091E-3</v>
      </c>
      <c r="S11" s="104">
        <v>4643.2695713939202</v>
      </c>
      <c r="T11" s="61" t="str">
        <f t="shared" si="0"/>
        <v>13121</v>
      </c>
      <c r="U11" s="61" t="str">
        <f>VLOOKUP(T11,cnty!$A$2:$B$23,2,FALSE)</f>
        <v>Fulton</v>
      </c>
      <c r="V11" s="108"/>
    </row>
    <row r="12" spans="1:22" s="67" customFormat="1" ht="12.75" x14ac:dyDescent="0.2">
      <c r="A12" s="106" t="s">
        <v>226</v>
      </c>
      <c r="B12" s="66" t="s">
        <v>218</v>
      </c>
      <c r="C12" s="67" t="s">
        <v>219</v>
      </c>
      <c r="D12" s="68" t="s">
        <v>53</v>
      </c>
      <c r="E12" s="69">
        <v>13</v>
      </c>
      <c r="F12" s="69">
        <v>121</v>
      </c>
      <c r="G12" s="69">
        <v>13121</v>
      </c>
      <c r="H12" s="67" t="s">
        <v>227</v>
      </c>
      <c r="I12" s="70">
        <v>-84.435703000206203</v>
      </c>
      <c r="J12" s="105">
        <v>33.689308250198501</v>
      </c>
      <c r="K12" s="65">
        <v>0.30921052841076835</v>
      </c>
      <c r="L12" s="65">
        <v>0.71097598856850752</v>
      </c>
      <c r="M12" s="65">
        <v>0.74865771596263841</v>
      </c>
      <c r="N12" s="65">
        <v>10.458844442769328</v>
      </c>
      <c r="O12" s="65">
        <v>1.3028886545919762</v>
      </c>
      <c r="P12" s="65">
        <v>0.29993421255844527</v>
      </c>
      <c r="Q12" s="65">
        <v>8.8058345951754186E-2</v>
      </c>
      <c r="R12" s="103">
        <v>3.9017323468287261E-3</v>
      </c>
      <c r="S12" s="104">
        <v>4752.7432055628306</v>
      </c>
      <c r="T12" s="61" t="str">
        <f t="shared" si="0"/>
        <v>13121</v>
      </c>
      <c r="U12" s="61" t="str">
        <f>VLOOKUP(T12,cnty!$A$2:$B$23,2,FALSE)</f>
        <v>Fulton</v>
      </c>
      <c r="V12" s="108"/>
    </row>
    <row r="13" spans="1:22" s="67" customFormat="1" ht="12.75" x14ac:dyDescent="0.2">
      <c r="A13" s="71" t="s">
        <v>226</v>
      </c>
      <c r="B13" s="72"/>
      <c r="C13" s="72" t="s">
        <v>219</v>
      </c>
      <c r="D13" s="73" t="s">
        <v>53</v>
      </c>
      <c r="E13" s="74">
        <v>13</v>
      </c>
      <c r="F13" s="74">
        <v>121</v>
      </c>
      <c r="G13" s="74">
        <v>13121</v>
      </c>
      <c r="H13" s="72" t="s">
        <v>228</v>
      </c>
      <c r="I13" s="75">
        <v>-84.449314750116301</v>
      </c>
      <c r="J13" s="107">
        <v>33.795839750097301</v>
      </c>
      <c r="K13" s="65">
        <v>7.4237093374697212</v>
      </c>
      <c r="L13" s="65">
        <v>17.040787342828224</v>
      </c>
      <c r="M13" s="65">
        <v>17.943949071998119</v>
      </c>
      <c r="N13" s="65">
        <v>236.41221137670556</v>
      </c>
      <c r="O13" s="65">
        <v>30.875882017203615</v>
      </c>
      <c r="P13" s="65">
        <v>7.2009980573456298</v>
      </c>
      <c r="Q13" s="65">
        <v>2.0868084856322047</v>
      </c>
      <c r="R13" s="103">
        <v>9.2463333055208749E-2</v>
      </c>
      <c r="S13" s="104">
        <v>112630.60581257426</v>
      </c>
      <c r="T13" s="61" t="str">
        <f t="shared" si="0"/>
        <v>13121</v>
      </c>
      <c r="U13" s="61" t="str">
        <f>VLOOKUP(T13,cnty!$A$2:$B$23,2,FALSE)</f>
        <v>Fulton</v>
      </c>
      <c r="V13" s="108"/>
    </row>
    <row r="14" spans="1:22" s="67" customFormat="1" ht="12.75" x14ac:dyDescent="0.2">
      <c r="A14" s="71" t="s">
        <v>226</v>
      </c>
      <c r="B14" s="72"/>
      <c r="C14" s="72" t="s">
        <v>219</v>
      </c>
      <c r="D14" s="73" t="s">
        <v>53</v>
      </c>
      <c r="E14" s="74">
        <v>13</v>
      </c>
      <c r="F14" s="74">
        <v>89</v>
      </c>
      <c r="G14" s="74">
        <v>13089</v>
      </c>
      <c r="H14" s="72" t="s">
        <v>229</v>
      </c>
      <c r="I14" s="75">
        <v>-84.287341500367404</v>
      </c>
      <c r="J14" s="107">
        <v>33.899095000015897</v>
      </c>
      <c r="K14" s="65">
        <v>1.1365305639826875</v>
      </c>
      <c r="L14" s="65">
        <v>2.6088542491420781</v>
      </c>
      <c r="M14" s="65">
        <v>2.7471235243466081</v>
      </c>
      <c r="N14" s="65">
        <v>36.193456897915269</v>
      </c>
      <c r="O14" s="65">
        <v>4.7269339365643592</v>
      </c>
      <c r="P14" s="65">
        <v>1.1024346470632067</v>
      </c>
      <c r="Q14" s="65">
        <v>0.31947932189756223</v>
      </c>
      <c r="R14" s="103">
        <v>1.4155646360579791E-2</v>
      </c>
      <c r="S14" s="104">
        <v>17243.148960558137</v>
      </c>
      <c r="T14" s="61" t="str">
        <f t="shared" si="0"/>
        <v>13089</v>
      </c>
      <c r="U14" s="61" t="str">
        <f>VLOOKUP(T14,cnty!$A$2:$B$23,2,FALSE)</f>
        <v>De Kalb</v>
      </c>
      <c r="V14" s="108"/>
    </row>
    <row r="15" spans="1:22" s="67" customFormat="1" ht="12.75" x14ac:dyDescent="0.2">
      <c r="A15" s="71" t="s">
        <v>226</v>
      </c>
      <c r="B15" s="72"/>
      <c r="C15" s="72" t="s">
        <v>219</v>
      </c>
      <c r="D15" s="73" t="s">
        <v>53</v>
      </c>
      <c r="E15" s="74">
        <v>13</v>
      </c>
      <c r="F15" s="74">
        <v>121</v>
      </c>
      <c r="G15" s="74">
        <v>13121</v>
      </c>
      <c r="H15" s="72" t="s">
        <v>221</v>
      </c>
      <c r="I15" s="75">
        <v>-84.419311333445194</v>
      </c>
      <c r="J15" s="107">
        <v>33.785506000104</v>
      </c>
      <c r="K15" s="65">
        <v>0.7378517817033251</v>
      </c>
      <c r="L15" s="65">
        <v>1.6937052261826326</v>
      </c>
      <c r="M15" s="65">
        <v>1.7834716031703122</v>
      </c>
      <c r="N15" s="65">
        <v>23.497306191702279</v>
      </c>
      <c r="O15" s="65">
        <v>3.0687926375388295</v>
      </c>
      <c r="P15" s="65">
        <v>0.71571622825222536</v>
      </c>
      <c r="Q15" s="65">
        <v>0.20741051261607532</v>
      </c>
      <c r="R15" s="103">
        <v>9.1900466378263563E-3</v>
      </c>
      <c r="S15" s="104">
        <v>11194.49717052877</v>
      </c>
      <c r="T15" s="61" t="str">
        <f t="shared" si="0"/>
        <v>13121</v>
      </c>
      <c r="U15" s="61" t="str">
        <f>VLOOKUP(T15,cnty!$A$2:$B$23,2,FALSE)</f>
        <v>Fulton</v>
      </c>
      <c r="V15" s="108"/>
    </row>
    <row r="16" spans="1:22" s="67" customFormat="1" ht="12.75" x14ac:dyDescent="0.2">
      <c r="A16" s="76" t="s">
        <v>226</v>
      </c>
      <c r="B16" s="77" t="s">
        <v>218</v>
      </c>
      <c r="C16" s="77" t="s">
        <v>219</v>
      </c>
      <c r="D16" s="78" t="s">
        <v>230</v>
      </c>
      <c r="E16" s="79">
        <v>13</v>
      </c>
      <c r="F16" s="79">
        <v>121</v>
      </c>
      <c r="G16" s="79">
        <v>13121</v>
      </c>
      <c r="H16" s="77" t="s">
        <v>227</v>
      </c>
      <c r="I16" s="80">
        <v>-84.435703000206203</v>
      </c>
      <c r="J16" s="107">
        <v>33.689308250198501</v>
      </c>
      <c r="K16" s="65">
        <v>0.78975912049306229</v>
      </c>
      <c r="L16" s="65">
        <v>1.8128561629499838</v>
      </c>
      <c r="M16" s="65">
        <v>1.9089375395863328</v>
      </c>
      <c r="N16" s="65">
        <v>25.150324675066578</v>
      </c>
      <c r="O16" s="65">
        <v>3.284679978414327</v>
      </c>
      <c r="P16" s="65">
        <v>0.76606634687827047</v>
      </c>
      <c r="Q16" s="65">
        <v>0.22200169205601941</v>
      </c>
      <c r="R16" s="103">
        <v>9.8365597670918483E-3</v>
      </c>
      <c r="S16" s="104">
        <v>11982.021943959524</v>
      </c>
      <c r="T16" s="61" t="str">
        <f t="shared" si="0"/>
        <v>13121</v>
      </c>
      <c r="U16" s="61" t="str">
        <f>VLOOKUP(T16,cnty!$A$2:$B$23,2,FALSE)</f>
        <v>Fulton</v>
      </c>
      <c r="V16" s="10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V121"/>
  <sheetViews>
    <sheetView workbookViewId="0">
      <selection activeCell="C7" sqref="C7:C11"/>
    </sheetView>
  </sheetViews>
  <sheetFormatPr defaultRowHeight="12.75" x14ac:dyDescent="0.2"/>
  <cols>
    <col min="1" max="1" width="17" style="9" bestFit="1" customWidth="1"/>
    <col min="2" max="2" width="6" style="9" bestFit="1" customWidth="1"/>
    <col min="3" max="3" width="11" style="9" bestFit="1" customWidth="1"/>
    <col min="4" max="4" width="13.28515625" style="9" bestFit="1" customWidth="1"/>
    <col min="5" max="5" width="32.140625" style="9" bestFit="1" customWidth="1"/>
    <col min="6" max="6" width="28.7109375" style="9" bestFit="1" customWidth="1"/>
    <col min="7" max="7" width="40.85546875" style="9" bestFit="1" customWidth="1"/>
    <col min="8" max="8" width="7.28515625" style="9" bestFit="1" customWidth="1"/>
    <col min="9" max="9" width="50.7109375" style="9" bestFit="1" customWidth="1"/>
    <col min="10" max="10" width="8.7109375" style="9" bestFit="1" customWidth="1"/>
    <col min="11" max="11" width="9.42578125" style="9" bestFit="1" customWidth="1"/>
    <col min="12" max="256" width="9.140625" style="9"/>
    <col min="257" max="257" width="17" style="9" bestFit="1" customWidth="1"/>
    <col min="258" max="258" width="6" style="9" bestFit="1" customWidth="1"/>
    <col min="259" max="259" width="11" style="9" bestFit="1" customWidth="1"/>
    <col min="260" max="260" width="13.28515625" style="9" bestFit="1" customWidth="1"/>
    <col min="261" max="261" width="32.140625" style="9" bestFit="1" customWidth="1"/>
    <col min="262" max="262" width="28.7109375" style="9" bestFit="1" customWidth="1"/>
    <col min="263" max="263" width="40.85546875" style="9" bestFit="1" customWidth="1"/>
    <col min="264" max="264" width="7.28515625" style="9" bestFit="1" customWidth="1"/>
    <col min="265" max="265" width="50.7109375" style="9" bestFit="1" customWidth="1"/>
    <col min="266" max="266" width="8.7109375" style="9" bestFit="1" customWidth="1"/>
    <col min="267" max="267" width="9.42578125" style="9" bestFit="1" customWidth="1"/>
    <col min="268" max="512" width="9.140625" style="9"/>
    <col min="513" max="513" width="17" style="9" bestFit="1" customWidth="1"/>
    <col min="514" max="514" width="6" style="9" bestFit="1" customWidth="1"/>
    <col min="515" max="515" width="11" style="9" bestFit="1" customWidth="1"/>
    <col min="516" max="516" width="13.28515625" style="9" bestFit="1" customWidth="1"/>
    <col min="517" max="517" width="32.140625" style="9" bestFit="1" customWidth="1"/>
    <col min="518" max="518" width="28.7109375" style="9" bestFit="1" customWidth="1"/>
    <col min="519" max="519" width="40.85546875" style="9" bestFit="1" customWidth="1"/>
    <col min="520" max="520" width="7.28515625" style="9" bestFit="1" customWidth="1"/>
    <col min="521" max="521" width="50.7109375" style="9" bestFit="1" customWidth="1"/>
    <col min="522" max="522" width="8.7109375" style="9" bestFit="1" customWidth="1"/>
    <col min="523" max="523" width="9.42578125" style="9" bestFit="1" customWidth="1"/>
    <col min="524" max="768" width="9.140625" style="9"/>
    <col min="769" max="769" width="17" style="9" bestFit="1" customWidth="1"/>
    <col min="770" max="770" width="6" style="9" bestFit="1" customWidth="1"/>
    <col min="771" max="771" width="11" style="9" bestFit="1" customWidth="1"/>
    <col min="772" max="772" width="13.28515625" style="9" bestFit="1" customWidth="1"/>
    <col min="773" max="773" width="32.140625" style="9" bestFit="1" customWidth="1"/>
    <col min="774" max="774" width="28.7109375" style="9" bestFit="1" customWidth="1"/>
    <col min="775" max="775" width="40.85546875" style="9" bestFit="1" customWidth="1"/>
    <col min="776" max="776" width="7.28515625" style="9" bestFit="1" customWidth="1"/>
    <col min="777" max="777" width="50.7109375" style="9" bestFit="1" customWidth="1"/>
    <col min="778" max="778" width="8.7109375" style="9" bestFit="1" customWidth="1"/>
    <col min="779" max="779" width="9.42578125" style="9" bestFit="1" customWidth="1"/>
    <col min="780" max="1024" width="9.140625" style="9"/>
    <col min="1025" max="1025" width="17" style="9" bestFit="1" customWidth="1"/>
    <col min="1026" max="1026" width="6" style="9" bestFit="1" customWidth="1"/>
    <col min="1027" max="1027" width="11" style="9" bestFit="1" customWidth="1"/>
    <col min="1028" max="1028" width="13.28515625" style="9" bestFit="1" customWidth="1"/>
    <col min="1029" max="1029" width="32.140625" style="9" bestFit="1" customWidth="1"/>
    <col min="1030" max="1030" width="28.7109375" style="9" bestFit="1" customWidth="1"/>
    <col min="1031" max="1031" width="40.85546875" style="9" bestFit="1" customWidth="1"/>
    <col min="1032" max="1032" width="7.28515625" style="9" bestFit="1" customWidth="1"/>
    <col min="1033" max="1033" width="50.7109375" style="9" bestFit="1" customWidth="1"/>
    <col min="1034" max="1034" width="8.7109375" style="9" bestFit="1" customWidth="1"/>
    <col min="1035" max="1035" width="9.42578125" style="9" bestFit="1" customWidth="1"/>
    <col min="1036" max="1280" width="9.140625" style="9"/>
    <col min="1281" max="1281" width="17" style="9" bestFit="1" customWidth="1"/>
    <col min="1282" max="1282" width="6" style="9" bestFit="1" customWidth="1"/>
    <col min="1283" max="1283" width="11" style="9" bestFit="1" customWidth="1"/>
    <col min="1284" max="1284" width="13.28515625" style="9" bestFit="1" customWidth="1"/>
    <col min="1285" max="1285" width="32.140625" style="9" bestFit="1" customWidth="1"/>
    <col min="1286" max="1286" width="28.7109375" style="9" bestFit="1" customWidth="1"/>
    <col min="1287" max="1287" width="40.85546875" style="9" bestFit="1" customWidth="1"/>
    <col min="1288" max="1288" width="7.28515625" style="9" bestFit="1" customWidth="1"/>
    <col min="1289" max="1289" width="50.7109375" style="9" bestFit="1" customWidth="1"/>
    <col min="1290" max="1290" width="8.7109375" style="9" bestFit="1" customWidth="1"/>
    <col min="1291" max="1291" width="9.42578125" style="9" bestFit="1" customWidth="1"/>
    <col min="1292" max="1536" width="9.140625" style="9"/>
    <col min="1537" max="1537" width="17" style="9" bestFit="1" customWidth="1"/>
    <col min="1538" max="1538" width="6" style="9" bestFit="1" customWidth="1"/>
    <col min="1539" max="1539" width="11" style="9" bestFit="1" customWidth="1"/>
    <col min="1540" max="1540" width="13.28515625" style="9" bestFit="1" customWidth="1"/>
    <col min="1541" max="1541" width="32.140625" style="9" bestFit="1" customWidth="1"/>
    <col min="1542" max="1542" width="28.7109375" style="9" bestFit="1" customWidth="1"/>
    <col min="1543" max="1543" width="40.85546875" style="9" bestFit="1" customWidth="1"/>
    <col min="1544" max="1544" width="7.28515625" style="9" bestFit="1" customWidth="1"/>
    <col min="1545" max="1545" width="50.7109375" style="9" bestFit="1" customWidth="1"/>
    <col min="1546" max="1546" width="8.7109375" style="9" bestFit="1" customWidth="1"/>
    <col min="1547" max="1547" width="9.42578125" style="9" bestFit="1" customWidth="1"/>
    <col min="1548" max="1792" width="9.140625" style="9"/>
    <col min="1793" max="1793" width="17" style="9" bestFit="1" customWidth="1"/>
    <col min="1794" max="1794" width="6" style="9" bestFit="1" customWidth="1"/>
    <col min="1795" max="1795" width="11" style="9" bestFit="1" customWidth="1"/>
    <col min="1796" max="1796" width="13.28515625" style="9" bestFit="1" customWidth="1"/>
    <col min="1797" max="1797" width="32.140625" style="9" bestFit="1" customWidth="1"/>
    <col min="1798" max="1798" width="28.7109375" style="9" bestFit="1" customWidth="1"/>
    <col min="1799" max="1799" width="40.85546875" style="9" bestFit="1" customWidth="1"/>
    <col min="1800" max="1800" width="7.28515625" style="9" bestFit="1" customWidth="1"/>
    <col min="1801" max="1801" width="50.7109375" style="9" bestFit="1" customWidth="1"/>
    <col min="1802" max="1802" width="8.7109375" style="9" bestFit="1" customWidth="1"/>
    <col min="1803" max="1803" width="9.42578125" style="9" bestFit="1" customWidth="1"/>
    <col min="1804" max="2048" width="9.140625" style="9"/>
    <col min="2049" max="2049" width="17" style="9" bestFit="1" customWidth="1"/>
    <col min="2050" max="2050" width="6" style="9" bestFit="1" customWidth="1"/>
    <col min="2051" max="2051" width="11" style="9" bestFit="1" customWidth="1"/>
    <col min="2052" max="2052" width="13.28515625" style="9" bestFit="1" customWidth="1"/>
    <col min="2053" max="2053" width="32.140625" style="9" bestFit="1" customWidth="1"/>
    <col min="2054" max="2054" width="28.7109375" style="9" bestFit="1" customWidth="1"/>
    <col min="2055" max="2055" width="40.85546875" style="9" bestFit="1" customWidth="1"/>
    <col min="2056" max="2056" width="7.28515625" style="9" bestFit="1" customWidth="1"/>
    <col min="2057" max="2057" width="50.7109375" style="9" bestFit="1" customWidth="1"/>
    <col min="2058" max="2058" width="8.7109375" style="9" bestFit="1" customWidth="1"/>
    <col min="2059" max="2059" width="9.42578125" style="9" bestFit="1" customWidth="1"/>
    <col min="2060" max="2304" width="9.140625" style="9"/>
    <col min="2305" max="2305" width="17" style="9" bestFit="1" customWidth="1"/>
    <col min="2306" max="2306" width="6" style="9" bestFit="1" customWidth="1"/>
    <col min="2307" max="2307" width="11" style="9" bestFit="1" customWidth="1"/>
    <col min="2308" max="2308" width="13.28515625" style="9" bestFit="1" customWidth="1"/>
    <col min="2309" max="2309" width="32.140625" style="9" bestFit="1" customWidth="1"/>
    <col min="2310" max="2310" width="28.7109375" style="9" bestFit="1" customWidth="1"/>
    <col min="2311" max="2311" width="40.85546875" style="9" bestFit="1" customWidth="1"/>
    <col min="2312" max="2312" width="7.28515625" style="9" bestFit="1" customWidth="1"/>
    <col min="2313" max="2313" width="50.7109375" style="9" bestFit="1" customWidth="1"/>
    <col min="2314" max="2314" width="8.7109375" style="9" bestFit="1" customWidth="1"/>
    <col min="2315" max="2315" width="9.42578125" style="9" bestFit="1" customWidth="1"/>
    <col min="2316" max="2560" width="9.140625" style="9"/>
    <col min="2561" max="2561" width="17" style="9" bestFit="1" customWidth="1"/>
    <col min="2562" max="2562" width="6" style="9" bestFit="1" customWidth="1"/>
    <col min="2563" max="2563" width="11" style="9" bestFit="1" customWidth="1"/>
    <col min="2564" max="2564" width="13.28515625" style="9" bestFit="1" customWidth="1"/>
    <col min="2565" max="2565" width="32.140625" style="9" bestFit="1" customWidth="1"/>
    <col min="2566" max="2566" width="28.7109375" style="9" bestFit="1" customWidth="1"/>
    <col min="2567" max="2567" width="40.85546875" style="9" bestFit="1" customWidth="1"/>
    <col min="2568" max="2568" width="7.28515625" style="9" bestFit="1" customWidth="1"/>
    <col min="2569" max="2569" width="50.7109375" style="9" bestFit="1" customWidth="1"/>
    <col min="2570" max="2570" width="8.7109375" style="9" bestFit="1" customWidth="1"/>
    <col min="2571" max="2571" width="9.42578125" style="9" bestFit="1" customWidth="1"/>
    <col min="2572" max="2816" width="9.140625" style="9"/>
    <col min="2817" max="2817" width="17" style="9" bestFit="1" customWidth="1"/>
    <col min="2818" max="2818" width="6" style="9" bestFit="1" customWidth="1"/>
    <col min="2819" max="2819" width="11" style="9" bestFit="1" customWidth="1"/>
    <col min="2820" max="2820" width="13.28515625" style="9" bestFit="1" customWidth="1"/>
    <col min="2821" max="2821" width="32.140625" style="9" bestFit="1" customWidth="1"/>
    <col min="2822" max="2822" width="28.7109375" style="9" bestFit="1" customWidth="1"/>
    <col min="2823" max="2823" width="40.85546875" style="9" bestFit="1" customWidth="1"/>
    <col min="2824" max="2824" width="7.28515625" style="9" bestFit="1" customWidth="1"/>
    <col min="2825" max="2825" width="50.7109375" style="9" bestFit="1" customWidth="1"/>
    <col min="2826" max="2826" width="8.7109375" style="9" bestFit="1" customWidth="1"/>
    <col min="2827" max="2827" width="9.42578125" style="9" bestFit="1" customWidth="1"/>
    <col min="2828" max="3072" width="9.140625" style="9"/>
    <col min="3073" max="3073" width="17" style="9" bestFit="1" customWidth="1"/>
    <col min="3074" max="3074" width="6" style="9" bestFit="1" customWidth="1"/>
    <col min="3075" max="3075" width="11" style="9" bestFit="1" customWidth="1"/>
    <col min="3076" max="3076" width="13.28515625" style="9" bestFit="1" customWidth="1"/>
    <col min="3077" max="3077" width="32.140625" style="9" bestFit="1" customWidth="1"/>
    <col min="3078" max="3078" width="28.7109375" style="9" bestFit="1" customWidth="1"/>
    <col min="3079" max="3079" width="40.85546875" style="9" bestFit="1" customWidth="1"/>
    <col min="3080" max="3080" width="7.28515625" style="9" bestFit="1" customWidth="1"/>
    <col min="3081" max="3081" width="50.7109375" style="9" bestFit="1" customWidth="1"/>
    <col min="3082" max="3082" width="8.7109375" style="9" bestFit="1" customWidth="1"/>
    <col min="3083" max="3083" width="9.42578125" style="9" bestFit="1" customWidth="1"/>
    <col min="3084" max="3328" width="9.140625" style="9"/>
    <col min="3329" max="3329" width="17" style="9" bestFit="1" customWidth="1"/>
    <col min="3330" max="3330" width="6" style="9" bestFit="1" customWidth="1"/>
    <col min="3331" max="3331" width="11" style="9" bestFit="1" customWidth="1"/>
    <col min="3332" max="3332" width="13.28515625" style="9" bestFit="1" customWidth="1"/>
    <col min="3333" max="3333" width="32.140625" style="9" bestFit="1" customWidth="1"/>
    <col min="3334" max="3334" width="28.7109375" style="9" bestFit="1" customWidth="1"/>
    <col min="3335" max="3335" width="40.85546875" style="9" bestFit="1" customWidth="1"/>
    <col min="3336" max="3336" width="7.28515625" style="9" bestFit="1" customWidth="1"/>
    <col min="3337" max="3337" width="50.7109375" style="9" bestFit="1" customWidth="1"/>
    <col min="3338" max="3338" width="8.7109375" style="9" bestFit="1" customWidth="1"/>
    <col min="3339" max="3339" width="9.42578125" style="9" bestFit="1" customWidth="1"/>
    <col min="3340" max="3584" width="9.140625" style="9"/>
    <col min="3585" max="3585" width="17" style="9" bestFit="1" customWidth="1"/>
    <col min="3586" max="3586" width="6" style="9" bestFit="1" customWidth="1"/>
    <col min="3587" max="3587" width="11" style="9" bestFit="1" customWidth="1"/>
    <col min="3588" max="3588" width="13.28515625" style="9" bestFit="1" customWidth="1"/>
    <col min="3589" max="3589" width="32.140625" style="9" bestFit="1" customWidth="1"/>
    <col min="3590" max="3590" width="28.7109375" style="9" bestFit="1" customWidth="1"/>
    <col min="3591" max="3591" width="40.85546875" style="9" bestFit="1" customWidth="1"/>
    <col min="3592" max="3592" width="7.28515625" style="9" bestFit="1" customWidth="1"/>
    <col min="3593" max="3593" width="50.7109375" style="9" bestFit="1" customWidth="1"/>
    <col min="3594" max="3594" width="8.7109375" style="9" bestFit="1" customWidth="1"/>
    <col min="3595" max="3595" width="9.42578125" style="9" bestFit="1" customWidth="1"/>
    <col min="3596" max="3840" width="9.140625" style="9"/>
    <col min="3841" max="3841" width="17" style="9" bestFit="1" customWidth="1"/>
    <col min="3842" max="3842" width="6" style="9" bestFit="1" customWidth="1"/>
    <col min="3843" max="3843" width="11" style="9" bestFit="1" customWidth="1"/>
    <col min="3844" max="3844" width="13.28515625" style="9" bestFit="1" customWidth="1"/>
    <col min="3845" max="3845" width="32.140625" style="9" bestFit="1" customWidth="1"/>
    <col min="3846" max="3846" width="28.7109375" style="9" bestFit="1" customWidth="1"/>
    <col min="3847" max="3847" width="40.85546875" style="9" bestFit="1" customWidth="1"/>
    <col min="3848" max="3848" width="7.28515625" style="9" bestFit="1" customWidth="1"/>
    <col min="3849" max="3849" width="50.7109375" style="9" bestFit="1" customWidth="1"/>
    <col min="3850" max="3850" width="8.7109375" style="9" bestFit="1" customWidth="1"/>
    <col min="3851" max="3851" width="9.42578125" style="9" bestFit="1" customWidth="1"/>
    <col min="3852" max="4096" width="9.140625" style="9"/>
    <col min="4097" max="4097" width="17" style="9" bestFit="1" customWidth="1"/>
    <col min="4098" max="4098" width="6" style="9" bestFit="1" customWidth="1"/>
    <col min="4099" max="4099" width="11" style="9" bestFit="1" customWidth="1"/>
    <col min="4100" max="4100" width="13.28515625" style="9" bestFit="1" customWidth="1"/>
    <col min="4101" max="4101" width="32.140625" style="9" bestFit="1" customWidth="1"/>
    <col min="4102" max="4102" width="28.7109375" style="9" bestFit="1" customWidth="1"/>
    <col min="4103" max="4103" width="40.85546875" style="9" bestFit="1" customWidth="1"/>
    <col min="4104" max="4104" width="7.28515625" style="9" bestFit="1" customWidth="1"/>
    <col min="4105" max="4105" width="50.7109375" style="9" bestFit="1" customWidth="1"/>
    <col min="4106" max="4106" width="8.7109375" style="9" bestFit="1" customWidth="1"/>
    <col min="4107" max="4107" width="9.42578125" style="9" bestFit="1" customWidth="1"/>
    <col min="4108" max="4352" width="9.140625" style="9"/>
    <col min="4353" max="4353" width="17" style="9" bestFit="1" customWidth="1"/>
    <col min="4354" max="4354" width="6" style="9" bestFit="1" customWidth="1"/>
    <col min="4355" max="4355" width="11" style="9" bestFit="1" customWidth="1"/>
    <col min="4356" max="4356" width="13.28515625" style="9" bestFit="1" customWidth="1"/>
    <col min="4357" max="4357" width="32.140625" style="9" bestFit="1" customWidth="1"/>
    <col min="4358" max="4358" width="28.7109375" style="9" bestFit="1" customWidth="1"/>
    <col min="4359" max="4359" width="40.85546875" style="9" bestFit="1" customWidth="1"/>
    <col min="4360" max="4360" width="7.28515625" style="9" bestFit="1" customWidth="1"/>
    <col min="4361" max="4361" width="50.7109375" style="9" bestFit="1" customWidth="1"/>
    <col min="4362" max="4362" width="8.7109375" style="9" bestFit="1" customWidth="1"/>
    <col min="4363" max="4363" width="9.42578125" style="9" bestFit="1" customWidth="1"/>
    <col min="4364" max="4608" width="9.140625" style="9"/>
    <col min="4609" max="4609" width="17" style="9" bestFit="1" customWidth="1"/>
    <col min="4610" max="4610" width="6" style="9" bestFit="1" customWidth="1"/>
    <col min="4611" max="4611" width="11" style="9" bestFit="1" customWidth="1"/>
    <col min="4612" max="4612" width="13.28515625" style="9" bestFit="1" customWidth="1"/>
    <col min="4613" max="4613" width="32.140625" style="9" bestFit="1" customWidth="1"/>
    <col min="4614" max="4614" width="28.7109375" style="9" bestFit="1" customWidth="1"/>
    <col min="4615" max="4615" width="40.85546875" style="9" bestFit="1" customWidth="1"/>
    <col min="4616" max="4616" width="7.28515625" style="9" bestFit="1" customWidth="1"/>
    <col min="4617" max="4617" width="50.7109375" style="9" bestFit="1" customWidth="1"/>
    <col min="4618" max="4618" width="8.7109375" style="9" bestFit="1" customWidth="1"/>
    <col min="4619" max="4619" width="9.42578125" style="9" bestFit="1" customWidth="1"/>
    <col min="4620" max="4864" width="9.140625" style="9"/>
    <col min="4865" max="4865" width="17" style="9" bestFit="1" customWidth="1"/>
    <col min="4866" max="4866" width="6" style="9" bestFit="1" customWidth="1"/>
    <col min="4867" max="4867" width="11" style="9" bestFit="1" customWidth="1"/>
    <col min="4868" max="4868" width="13.28515625" style="9" bestFit="1" customWidth="1"/>
    <col min="4869" max="4869" width="32.140625" style="9" bestFit="1" customWidth="1"/>
    <col min="4870" max="4870" width="28.7109375" style="9" bestFit="1" customWidth="1"/>
    <col min="4871" max="4871" width="40.85546875" style="9" bestFit="1" customWidth="1"/>
    <col min="4872" max="4872" width="7.28515625" style="9" bestFit="1" customWidth="1"/>
    <col min="4873" max="4873" width="50.7109375" style="9" bestFit="1" customWidth="1"/>
    <col min="4874" max="4874" width="8.7109375" style="9" bestFit="1" customWidth="1"/>
    <col min="4875" max="4875" width="9.42578125" style="9" bestFit="1" customWidth="1"/>
    <col min="4876" max="5120" width="9.140625" style="9"/>
    <col min="5121" max="5121" width="17" style="9" bestFit="1" customWidth="1"/>
    <col min="5122" max="5122" width="6" style="9" bestFit="1" customWidth="1"/>
    <col min="5123" max="5123" width="11" style="9" bestFit="1" customWidth="1"/>
    <col min="5124" max="5124" width="13.28515625" style="9" bestFit="1" customWidth="1"/>
    <col min="5125" max="5125" width="32.140625" style="9" bestFit="1" customWidth="1"/>
    <col min="5126" max="5126" width="28.7109375" style="9" bestFit="1" customWidth="1"/>
    <col min="5127" max="5127" width="40.85546875" style="9" bestFit="1" customWidth="1"/>
    <col min="5128" max="5128" width="7.28515625" style="9" bestFit="1" customWidth="1"/>
    <col min="5129" max="5129" width="50.7109375" style="9" bestFit="1" customWidth="1"/>
    <col min="5130" max="5130" width="8.7109375" style="9" bestFit="1" customWidth="1"/>
    <col min="5131" max="5131" width="9.42578125" style="9" bestFit="1" customWidth="1"/>
    <col min="5132" max="5376" width="9.140625" style="9"/>
    <col min="5377" max="5377" width="17" style="9" bestFit="1" customWidth="1"/>
    <col min="5378" max="5378" width="6" style="9" bestFit="1" customWidth="1"/>
    <col min="5379" max="5379" width="11" style="9" bestFit="1" customWidth="1"/>
    <col min="5380" max="5380" width="13.28515625" style="9" bestFit="1" customWidth="1"/>
    <col min="5381" max="5381" width="32.140625" style="9" bestFit="1" customWidth="1"/>
    <col min="5382" max="5382" width="28.7109375" style="9" bestFit="1" customWidth="1"/>
    <col min="5383" max="5383" width="40.85546875" style="9" bestFit="1" customWidth="1"/>
    <col min="5384" max="5384" width="7.28515625" style="9" bestFit="1" customWidth="1"/>
    <col min="5385" max="5385" width="50.7109375" style="9" bestFit="1" customWidth="1"/>
    <col min="5386" max="5386" width="8.7109375" style="9" bestFit="1" customWidth="1"/>
    <col min="5387" max="5387" width="9.42578125" style="9" bestFit="1" customWidth="1"/>
    <col min="5388" max="5632" width="9.140625" style="9"/>
    <col min="5633" max="5633" width="17" style="9" bestFit="1" customWidth="1"/>
    <col min="5634" max="5634" width="6" style="9" bestFit="1" customWidth="1"/>
    <col min="5635" max="5635" width="11" style="9" bestFit="1" customWidth="1"/>
    <col min="5636" max="5636" width="13.28515625" style="9" bestFit="1" customWidth="1"/>
    <col min="5637" max="5637" width="32.140625" style="9" bestFit="1" customWidth="1"/>
    <col min="5638" max="5638" width="28.7109375" style="9" bestFit="1" customWidth="1"/>
    <col min="5639" max="5639" width="40.85546875" style="9" bestFit="1" customWidth="1"/>
    <col min="5640" max="5640" width="7.28515625" style="9" bestFit="1" customWidth="1"/>
    <col min="5641" max="5641" width="50.7109375" style="9" bestFit="1" customWidth="1"/>
    <col min="5642" max="5642" width="8.7109375" style="9" bestFit="1" customWidth="1"/>
    <col min="5643" max="5643" width="9.42578125" style="9" bestFit="1" customWidth="1"/>
    <col min="5644" max="5888" width="9.140625" style="9"/>
    <col min="5889" max="5889" width="17" style="9" bestFit="1" customWidth="1"/>
    <col min="5890" max="5890" width="6" style="9" bestFit="1" customWidth="1"/>
    <col min="5891" max="5891" width="11" style="9" bestFit="1" customWidth="1"/>
    <col min="5892" max="5892" width="13.28515625" style="9" bestFit="1" customWidth="1"/>
    <col min="5893" max="5893" width="32.140625" style="9" bestFit="1" customWidth="1"/>
    <col min="5894" max="5894" width="28.7109375" style="9" bestFit="1" customWidth="1"/>
    <col min="5895" max="5895" width="40.85546875" style="9" bestFit="1" customWidth="1"/>
    <col min="5896" max="5896" width="7.28515625" style="9" bestFit="1" customWidth="1"/>
    <col min="5897" max="5897" width="50.7109375" style="9" bestFit="1" customWidth="1"/>
    <col min="5898" max="5898" width="8.7109375" style="9" bestFit="1" customWidth="1"/>
    <col min="5899" max="5899" width="9.42578125" style="9" bestFit="1" customWidth="1"/>
    <col min="5900" max="6144" width="9.140625" style="9"/>
    <col min="6145" max="6145" width="17" style="9" bestFit="1" customWidth="1"/>
    <col min="6146" max="6146" width="6" style="9" bestFit="1" customWidth="1"/>
    <col min="6147" max="6147" width="11" style="9" bestFit="1" customWidth="1"/>
    <col min="6148" max="6148" width="13.28515625" style="9" bestFit="1" customWidth="1"/>
    <col min="6149" max="6149" width="32.140625" style="9" bestFit="1" customWidth="1"/>
    <col min="6150" max="6150" width="28.7109375" style="9" bestFit="1" customWidth="1"/>
    <col min="6151" max="6151" width="40.85546875" style="9" bestFit="1" customWidth="1"/>
    <col min="6152" max="6152" width="7.28515625" style="9" bestFit="1" customWidth="1"/>
    <col min="6153" max="6153" width="50.7109375" style="9" bestFit="1" customWidth="1"/>
    <col min="6154" max="6154" width="8.7109375" style="9" bestFit="1" customWidth="1"/>
    <col min="6155" max="6155" width="9.42578125" style="9" bestFit="1" customWidth="1"/>
    <col min="6156" max="6400" width="9.140625" style="9"/>
    <col min="6401" max="6401" width="17" style="9" bestFit="1" customWidth="1"/>
    <col min="6402" max="6402" width="6" style="9" bestFit="1" customWidth="1"/>
    <col min="6403" max="6403" width="11" style="9" bestFit="1" customWidth="1"/>
    <col min="6404" max="6404" width="13.28515625" style="9" bestFit="1" customWidth="1"/>
    <col min="6405" max="6405" width="32.140625" style="9" bestFit="1" customWidth="1"/>
    <col min="6406" max="6406" width="28.7109375" style="9" bestFit="1" customWidth="1"/>
    <col min="6407" max="6407" width="40.85546875" style="9" bestFit="1" customWidth="1"/>
    <col min="6408" max="6408" width="7.28515625" style="9" bestFit="1" customWidth="1"/>
    <col min="6409" max="6409" width="50.7109375" style="9" bestFit="1" customWidth="1"/>
    <col min="6410" max="6410" width="8.7109375" style="9" bestFit="1" customWidth="1"/>
    <col min="6411" max="6411" width="9.42578125" style="9" bestFit="1" customWidth="1"/>
    <col min="6412" max="6656" width="9.140625" style="9"/>
    <col min="6657" max="6657" width="17" style="9" bestFit="1" customWidth="1"/>
    <col min="6658" max="6658" width="6" style="9" bestFit="1" customWidth="1"/>
    <col min="6659" max="6659" width="11" style="9" bestFit="1" customWidth="1"/>
    <col min="6660" max="6660" width="13.28515625" style="9" bestFit="1" customWidth="1"/>
    <col min="6661" max="6661" width="32.140625" style="9" bestFit="1" customWidth="1"/>
    <col min="6662" max="6662" width="28.7109375" style="9" bestFit="1" customWidth="1"/>
    <col min="6663" max="6663" width="40.85546875" style="9" bestFit="1" customWidth="1"/>
    <col min="6664" max="6664" width="7.28515625" style="9" bestFit="1" customWidth="1"/>
    <col min="6665" max="6665" width="50.7109375" style="9" bestFit="1" customWidth="1"/>
    <col min="6666" max="6666" width="8.7109375" style="9" bestFit="1" customWidth="1"/>
    <col min="6667" max="6667" width="9.42578125" style="9" bestFit="1" customWidth="1"/>
    <col min="6668" max="6912" width="9.140625" style="9"/>
    <col min="6913" max="6913" width="17" style="9" bestFit="1" customWidth="1"/>
    <col min="6914" max="6914" width="6" style="9" bestFit="1" customWidth="1"/>
    <col min="6915" max="6915" width="11" style="9" bestFit="1" customWidth="1"/>
    <col min="6916" max="6916" width="13.28515625" style="9" bestFit="1" customWidth="1"/>
    <col min="6917" max="6917" width="32.140625" style="9" bestFit="1" customWidth="1"/>
    <col min="6918" max="6918" width="28.7109375" style="9" bestFit="1" customWidth="1"/>
    <col min="6919" max="6919" width="40.85546875" style="9" bestFit="1" customWidth="1"/>
    <col min="6920" max="6920" width="7.28515625" style="9" bestFit="1" customWidth="1"/>
    <col min="6921" max="6921" width="50.7109375" style="9" bestFit="1" customWidth="1"/>
    <col min="6922" max="6922" width="8.7109375" style="9" bestFit="1" customWidth="1"/>
    <col min="6923" max="6923" width="9.42578125" style="9" bestFit="1" customWidth="1"/>
    <col min="6924" max="7168" width="9.140625" style="9"/>
    <col min="7169" max="7169" width="17" style="9" bestFit="1" customWidth="1"/>
    <col min="7170" max="7170" width="6" style="9" bestFit="1" customWidth="1"/>
    <col min="7171" max="7171" width="11" style="9" bestFit="1" customWidth="1"/>
    <col min="7172" max="7172" width="13.28515625" style="9" bestFit="1" customWidth="1"/>
    <col min="7173" max="7173" width="32.140625" style="9" bestFit="1" customWidth="1"/>
    <col min="7174" max="7174" width="28.7109375" style="9" bestFit="1" customWidth="1"/>
    <col min="7175" max="7175" width="40.85546875" style="9" bestFit="1" customWidth="1"/>
    <col min="7176" max="7176" width="7.28515625" style="9" bestFit="1" customWidth="1"/>
    <col min="7177" max="7177" width="50.7109375" style="9" bestFit="1" customWidth="1"/>
    <col min="7178" max="7178" width="8.7109375" style="9" bestFit="1" customWidth="1"/>
    <col min="7179" max="7179" width="9.42578125" style="9" bestFit="1" customWidth="1"/>
    <col min="7180" max="7424" width="9.140625" style="9"/>
    <col min="7425" max="7425" width="17" style="9" bestFit="1" customWidth="1"/>
    <col min="7426" max="7426" width="6" style="9" bestFit="1" customWidth="1"/>
    <col min="7427" max="7427" width="11" style="9" bestFit="1" customWidth="1"/>
    <col min="7428" max="7428" width="13.28515625" style="9" bestFit="1" customWidth="1"/>
    <col min="7429" max="7429" width="32.140625" style="9" bestFit="1" customWidth="1"/>
    <col min="7430" max="7430" width="28.7109375" style="9" bestFit="1" customWidth="1"/>
    <col min="7431" max="7431" width="40.85546875" style="9" bestFit="1" customWidth="1"/>
    <col min="7432" max="7432" width="7.28515625" style="9" bestFit="1" customWidth="1"/>
    <col min="7433" max="7433" width="50.7109375" style="9" bestFit="1" customWidth="1"/>
    <col min="7434" max="7434" width="8.7109375" style="9" bestFit="1" customWidth="1"/>
    <col min="7435" max="7435" width="9.42578125" style="9" bestFit="1" customWidth="1"/>
    <col min="7436" max="7680" width="9.140625" style="9"/>
    <col min="7681" max="7681" width="17" style="9" bestFit="1" customWidth="1"/>
    <col min="7682" max="7682" width="6" style="9" bestFit="1" customWidth="1"/>
    <col min="7683" max="7683" width="11" style="9" bestFit="1" customWidth="1"/>
    <col min="7684" max="7684" width="13.28515625" style="9" bestFit="1" customWidth="1"/>
    <col min="7685" max="7685" width="32.140625" style="9" bestFit="1" customWidth="1"/>
    <col min="7686" max="7686" width="28.7109375" style="9" bestFit="1" customWidth="1"/>
    <col min="7687" max="7687" width="40.85546875" style="9" bestFit="1" customWidth="1"/>
    <col min="7688" max="7688" width="7.28515625" style="9" bestFit="1" customWidth="1"/>
    <col min="7689" max="7689" width="50.7109375" style="9" bestFit="1" customWidth="1"/>
    <col min="7690" max="7690" width="8.7109375" style="9" bestFit="1" customWidth="1"/>
    <col min="7691" max="7691" width="9.42578125" style="9" bestFit="1" customWidth="1"/>
    <col min="7692" max="7936" width="9.140625" style="9"/>
    <col min="7937" max="7937" width="17" style="9" bestFit="1" customWidth="1"/>
    <col min="7938" max="7938" width="6" style="9" bestFit="1" customWidth="1"/>
    <col min="7939" max="7939" width="11" style="9" bestFit="1" customWidth="1"/>
    <col min="7940" max="7940" width="13.28515625" style="9" bestFit="1" customWidth="1"/>
    <col min="7941" max="7941" width="32.140625" style="9" bestFit="1" customWidth="1"/>
    <col min="7942" max="7942" width="28.7109375" style="9" bestFit="1" customWidth="1"/>
    <col min="7943" max="7943" width="40.85546875" style="9" bestFit="1" customWidth="1"/>
    <col min="7944" max="7944" width="7.28515625" style="9" bestFit="1" customWidth="1"/>
    <col min="7945" max="7945" width="50.7109375" style="9" bestFit="1" customWidth="1"/>
    <col min="7946" max="7946" width="8.7109375" style="9" bestFit="1" customWidth="1"/>
    <col min="7947" max="7947" width="9.42578125" style="9" bestFit="1" customWidth="1"/>
    <col min="7948" max="8192" width="9.140625" style="9"/>
    <col min="8193" max="8193" width="17" style="9" bestFit="1" customWidth="1"/>
    <col min="8194" max="8194" width="6" style="9" bestFit="1" customWidth="1"/>
    <col min="8195" max="8195" width="11" style="9" bestFit="1" customWidth="1"/>
    <col min="8196" max="8196" width="13.28515625" style="9" bestFit="1" customWidth="1"/>
    <col min="8197" max="8197" width="32.140625" style="9" bestFit="1" customWidth="1"/>
    <col min="8198" max="8198" width="28.7109375" style="9" bestFit="1" customWidth="1"/>
    <col min="8199" max="8199" width="40.85546875" style="9" bestFit="1" customWidth="1"/>
    <col min="8200" max="8200" width="7.28515625" style="9" bestFit="1" customWidth="1"/>
    <col min="8201" max="8201" width="50.7109375" style="9" bestFit="1" customWidth="1"/>
    <col min="8202" max="8202" width="8.7109375" style="9" bestFit="1" customWidth="1"/>
    <col min="8203" max="8203" width="9.42578125" style="9" bestFit="1" customWidth="1"/>
    <col min="8204" max="8448" width="9.140625" style="9"/>
    <col min="8449" max="8449" width="17" style="9" bestFit="1" customWidth="1"/>
    <col min="8450" max="8450" width="6" style="9" bestFit="1" customWidth="1"/>
    <col min="8451" max="8451" width="11" style="9" bestFit="1" customWidth="1"/>
    <col min="8452" max="8452" width="13.28515625" style="9" bestFit="1" customWidth="1"/>
    <col min="8453" max="8453" width="32.140625" style="9" bestFit="1" customWidth="1"/>
    <col min="8454" max="8454" width="28.7109375" style="9" bestFit="1" customWidth="1"/>
    <col min="8455" max="8455" width="40.85546875" style="9" bestFit="1" customWidth="1"/>
    <col min="8456" max="8456" width="7.28515625" style="9" bestFit="1" customWidth="1"/>
    <col min="8457" max="8457" width="50.7109375" style="9" bestFit="1" customWidth="1"/>
    <col min="8458" max="8458" width="8.7109375" style="9" bestFit="1" customWidth="1"/>
    <col min="8459" max="8459" width="9.42578125" style="9" bestFit="1" customWidth="1"/>
    <col min="8460" max="8704" width="9.140625" style="9"/>
    <col min="8705" max="8705" width="17" style="9" bestFit="1" customWidth="1"/>
    <col min="8706" max="8706" width="6" style="9" bestFit="1" customWidth="1"/>
    <col min="8707" max="8707" width="11" style="9" bestFit="1" customWidth="1"/>
    <col min="8708" max="8708" width="13.28515625" style="9" bestFit="1" customWidth="1"/>
    <col min="8709" max="8709" width="32.140625" style="9" bestFit="1" customWidth="1"/>
    <col min="8710" max="8710" width="28.7109375" style="9" bestFit="1" customWidth="1"/>
    <col min="8711" max="8711" width="40.85546875" style="9" bestFit="1" customWidth="1"/>
    <col min="8712" max="8712" width="7.28515625" style="9" bestFit="1" customWidth="1"/>
    <col min="8713" max="8713" width="50.7109375" style="9" bestFit="1" customWidth="1"/>
    <col min="8714" max="8714" width="8.7109375" style="9" bestFit="1" customWidth="1"/>
    <col min="8715" max="8715" width="9.42578125" style="9" bestFit="1" customWidth="1"/>
    <col min="8716" max="8960" width="9.140625" style="9"/>
    <col min="8961" max="8961" width="17" style="9" bestFit="1" customWidth="1"/>
    <col min="8962" max="8962" width="6" style="9" bestFit="1" customWidth="1"/>
    <col min="8963" max="8963" width="11" style="9" bestFit="1" customWidth="1"/>
    <col min="8964" max="8964" width="13.28515625" style="9" bestFit="1" customWidth="1"/>
    <col min="8965" max="8965" width="32.140625" style="9" bestFit="1" customWidth="1"/>
    <col min="8966" max="8966" width="28.7109375" style="9" bestFit="1" customWidth="1"/>
    <col min="8967" max="8967" width="40.85546875" style="9" bestFit="1" customWidth="1"/>
    <col min="8968" max="8968" width="7.28515625" style="9" bestFit="1" customWidth="1"/>
    <col min="8969" max="8969" width="50.7109375" style="9" bestFit="1" customWidth="1"/>
    <col min="8970" max="8970" width="8.7109375" style="9" bestFit="1" customWidth="1"/>
    <col min="8971" max="8971" width="9.42578125" style="9" bestFit="1" customWidth="1"/>
    <col min="8972" max="9216" width="9.140625" style="9"/>
    <col min="9217" max="9217" width="17" style="9" bestFit="1" customWidth="1"/>
    <col min="9218" max="9218" width="6" style="9" bestFit="1" customWidth="1"/>
    <col min="9219" max="9219" width="11" style="9" bestFit="1" customWidth="1"/>
    <col min="9220" max="9220" width="13.28515625" style="9" bestFit="1" customWidth="1"/>
    <col min="9221" max="9221" width="32.140625" style="9" bestFit="1" customWidth="1"/>
    <col min="9222" max="9222" width="28.7109375" style="9" bestFit="1" customWidth="1"/>
    <col min="9223" max="9223" width="40.85546875" style="9" bestFit="1" customWidth="1"/>
    <col min="9224" max="9224" width="7.28515625" style="9" bestFit="1" customWidth="1"/>
    <col min="9225" max="9225" width="50.7109375" style="9" bestFit="1" customWidth="1"/>
    <col min="9226" max="9226" width="8.7109375" style="9" bestFit="1" customWidth="1"/>
    <col min="9227" max="9227" width="9.42578125" style="9" bestFit="1" customWidth="1"/>
    <col min="9228" max="9472" width="9.140625" style="9"/>
    <col min="9473" max="9473" width="17" style="9" bestFit="1" customWidth="1"/>
    <col min="9474" max="9474" width="6" style="9" bestFit="1" customWidth="1"/>
    <col min="9475" max="9475" width="11" style="9" bestFit="1" customWidth="1"/>
    <col min="9476" max="9476" width="13.28515625" style="9" bestFit="1" customWidth="1"/>
    <col min="9477" max="9477" width="32.140625" style="9" bestFit="1" customWidth="1"/>
    <col min="9478" max="9478" width="28.7109375" style="9" bestFit="1" customWidth="1"/>
    <col min="9479" max="9479" width="40.85546875" style="9" bestFit="1" customWidth="1"/>
    <col min="9480" max="9480" width="7.28515625" style="9" bestFit="1" customWidth="1"/>
    <col min="9481" max="9481" width="50.7109375" style="9" bestFit="1" customWidth="1"/>
    <col min="9482" max="9482" width="8.7109375" style="9" bestFit="1" customWidth="1"/>
    <col min="9483" max="9483" width="9.42578125" style="9" bestFit="1" customWidth="1"/>
    <col min="9484" max="9728" width="9.140625" style="9"/>
    <col min="9729" max="9729" width="17" style="9" bestFit="1" customWidth="1"/>
    <col min="9730" max="9730" width="6" style="9" bestFit="1" customWidth="1"/>
    <col min="9731" max="9731" width="11" style="9" bestFit="1" customWidth="1"/>
    <col min="9732" max="9732" width="13.28515625" style="9" bestFit="1" customWidth="1"/>
    <col min="9733" max="9733" width="32.140625" style="9" bestFit="1" customWidth="1"/>
    <col min="9734" max="9734" width="28.7109375" style="9" bestFit="1" customWidth="1"/>
    <col min="9735" max="9735" width="40.85546875" style="9" bestFit="1" customWidth="1"/>
    <col min="9736" max="9736" width="7.28515625" style="9" bestFit="1" customWidth="1"/>
    <col min="9737" max="9737" width="50.7109375" style="9" bestFit="1" customWidth="1"/>
    <col min="9738" max="9738" width="8.7109375" style="9" bestFit="1" customWidth="1"/>
    <col min="9739" max="9739" width="9.42578125" style="9" bestFit="1" customWidth="1"/>
    <col min="9740" max="9984" width="9.140625" style="9"/>
    <col min="9985" max="9985" width="17" style="9" bestFit="1" customWidth="1"/>
    <col min="9986" max="9986" width="6" style="9" bestFit="1" customWidth="1"/>
    <col min="9987" max="9987" width="11" style="9" bestFit="1" customWidth="1"/>
    <col min="9988" max="9988" width="13.28515625" style="9" bestFit="1" customWidth="1"/>
    <col min="9989" max="9989" width="32.140625" style="9" bestFit="1" customWidth="1"/>
    <col min="9990" max="9990" width="28.7109375" style="9" bestFit="1" customWidth="1"/>
    <col min="9991" max="9991" width="40.85546875" style="9" bestFit="1" customWidth="1"/>
    <col min="9992" max="9992" width="7.28515625" style="9" bestFit="1" customWidth="1"/>
    <col min="9993" max="9993" width="50.7109375" style="9" bestFit="1" customWidth="1"/>
    <col min="9994" max="9994" width="8.7109375" style="9" bestFit="1" customWidth="1"/>
    <col min="9995" max="9995" width="9.42578125" style="9" bestFit="1" customWidth="1"/>
    <col min="9996" max="10240" width="9.140625" style="9"/>
    <col min="10241" max="10241" width="17" style="9" bestFit="1" customWidth="1"/>
    <col min="10242" max="10242" width="6" style="9" bestFit="1" customWidth="1"/>
    <col min="10243" max="10243" width="11" style="9" bestFit="1" customWidth="1"/>
    <col min="10244" max="10244" width="13.28515625" style="9" bestFit="1" customWidth="1"/>
    <col min="10245" max="10245" width="32.140625" style="9" bestFit="1" customWidth="1"/>
    <col min="10246" max="10246" width="28.7109375" style="9" bestFit="1" customWidth="1"/>
    <col min="10247" max="10247" width="40.85546875" style="9" bestFit="1" customWidth="1"/>
    <col min="10248" max="10248" width="7.28515625" style="9" bestFit="1" customWidth="1"/>
    <col min="10249" max="10249" width="50.7109375" style="9" bestFit="1" customWidth="1"/>
    <col min="10250" max="10250" width="8.7109375" style="9" bestFit="1" customWidth="1"/>
    <col min="10251" max="10251" width="9.42578125" style="9" bestFit="1" customWidth="1"/>
    <col min="10252" max="10496" width="9.140625" style="9"/>
    <col min="10497" max="10497" width="17" style="9" bestFit="1" customWidth="1"/>
    <col min="10498" max="10498" width="6" style="9" bestFit="1" customWidth="1"/>
    <col min="10499" max="10499" width="11" style="9" bestFit="1" customWidth="1"/>
    <col min="10500" max="10500" width="13.28515625" style="9" bestFit="1" customWidth="1"/>
    <col min="10501" max="10501" width="32.140625" style="9" bestFit="1" customWidth="1"/>
    <col min="10502" max="10502" width="28.7109375" style="9" bestFit="1" customWidth="1"/>
    <col min="10503" max="10503" width="40.85546875" style="9" bestFit="1" customWidth="1"/>
    <col min="10504" max="10504" width="7.28515625" style="9" bestFit="1" customWidth="1"/>
    <col min="10505" max="10505" width="50.7109375" style="9" bestFit="1" customWidth="1"/>
    <col min="10506" max="10506" width="8.7109375" style="9" bestFit="1" customWidth="1"/>
    <col min="10507" max="10507" width="9.42578125" style="9" bestFit="1" customWidth="1"/>
    <col min="10508" max="10752" width="9.140625" style="9"/>
    <col min="10753" max="10753" width="17" style="9" bestFit="1" customWidth="1"/>
    <col min="10754" max="10754" width="6" style="9" bestFit="1" customWidth="1"/>
    <col min="10755" max="10755" width="11" style="9" bestFit="1" customWidth="1"/>
    <col min="10756" max="10756" width="13.28515625" style="9" bestFit="1" customWidth="1"/>
    <col min="10757" max="10757" width="32.140625" style="9" bestFit="1" customWidth="1"/>
    <col min="10758" max="10758" width="28.7109375" style="9" bestFit="1" customWidth="1"/>
    <col min="10759" max="10759" width="40.85546875" style="9" bestFit="1" customWidth="1"/>
    <col min="10760" max="10760" width="7.28515625" style="9" bestFit="1" customWidth="1"/>
    <col min="10761" max="10761" width="50.7109375" style="9" bestFit="1" customWidth="1"/>
    <col min="10762" max="10762" width="8.7109375" style="9" bestFit="1" customWidth="1"/>
    <col min="10763" max="10763" width="9.42578125" style="9" bestFit="1" customWidth="1"/>
    <col min="10764" max="11008" width="9.140625" style="9"/>
    <col min="11009" max="11009" width="17" style="9" bestFit="1" customWidth="1"/>
    <col min="11010" max="11010" width="6" style="9" bestFit="1" customWidth="1"/>
    <col min="11011" max="11011" width="11" style="9" bestFit="1" customWidth="1"/>
    <col min="11012" max="11012" width="13.28515625" style="9" bestFit="1" customWidth="1"/>
    <col min="11013" max="11013" width="32.140625" style="9" bestFit="1" customWidth="1"/>
    <col min="11014" max="11014" width="28.7109375" style="9" bestFit="1" customWidth="1"/>
    <col min="11015" max="11015" width="40.85546875" style="9" bestFit="1" customWidth="1"/>
    <col min="11016" max="11016" width="7.28515625" style="9" bestFit="1" customWidth="1"/>
    <col min="11017" max="11017" width="50.7109375" style="9" bestFit="1" customWidth="1"/>
    <col min="11018" max="11018" width="8.7109375" style="9" bestFit="1" customWidth="1"/>
    <col min="11019" max="11019" width="9.42578125" style="9" bestFit="1" customWidth="1"/>
    <col min="11020" max="11264" width="9.140625" style="9"/>
    <col min="11265" max="11265" width="17" style="9" bestFit="1" customWidth="1"/>
    <col min="11266" max="11266" width="6" style="9" bestFit="1" customWidth="1"/>
    <col min="11267" max="11267" width="11" style="9" bestFit="1" customWidth="1"/>
    <col min="11268" max="11268" width="13.28515625" style="9" bestFit="1" customWidth="1"/>
    <col min="11269" max="11269" width="32.140625" style="9" bestFit="1" customWidth="1"/>
    <col min="11270" max="11270" width="28.7109375" style="9" bestFit="1" customWidth="1"/>
    <col min="11271" max="11271" width="40.85546875" style="9" bestFit="1" customWidth="1"/>
    <col min="11272" max="11272" width="7.28515625" style="9" bestFit="1" customWidth="1"/>
    <col min="11273" max="11273" width="50.7109375" style="9" bestFit="1" customWidth="1"/>
    <col min="11274" max="11274" width="8.7109375" style="9" bestFit="1" customWidth="1"/>
    <col min="11275" max="11275" width="9.42578125" style="9" bestFit="1" customWidth="1"/>
    <col min="11276" max="11520" width="9.140625" style="9"/>
    <col min="11521" max="11521" width="17" style="9" bestFit="1" customWidth="1"/>
    <col min="11522" max="11522" width="6" style="9" bestFit="1" customWidth="1"/>
    <col min="11523" max="11523" width="11" style="9" bestFit="1" customWidth="1"/>
    <col min="11524" max="11524" width="13.28515625" style="9" bestFit="1" customWidth="1"/>
    <col min="11525" max="11525" width="32.140625" style="9" bestFit="1" customWidth="1"/>
    <col min="11526" max="11526" width="28.7109375" style="9" bestFit="1" customWidth="1"/>
    <col min="11527" max="11527" width="40.85546875" style="9" bestFit="1" customWidth="1"/>
    <col min="11528" max="11528" width="7.28515625" style="9" bestFit="1" customWidth="1"/>
    <col min="11529" max="11529" width="50.7109375" style="9" bestFit="1" customWidth="1"/>
    <col min="11530" max="11530" width="8.7109375" style="9" bestFit="1" customWidth="1"/>
    <col min="11531" max="11531" width="9.42578125" style="9" bestFit="1" customWidth="1"/>
    <col min="11532" max="11776" width="9.140625" style="9"/>
    <col min="11777" max="11777" width="17" style="9" bestFit="1" customWidth="1"/>
    <col min="11778" max="11778" width="6" style="9" bestFit="1" customWidth="1"/>
    <col min="11779" max="11779" width="11" style="9" bestFit="1" customWidth="1"/>
    <col min="11780" max="11780" width="13.28515625" style="9" bestFit="1" customWidth="1"/>
    <col min="11781" max="11781" width="32.140625" style="9" bestFit="1" customWidth="1"/>
    <col min="11782" max="11782" width="28.7109375" style="9" bestFit="1" customWidth="1"/>
    <col min="11783" max="11783" width="40.85546875" style="9" bestFit="1" customWidth="1"/>
    <col min="11784" max="11784" width="7.28515625" style="9" bestFit="1" customWidth="1"/>
    <col min="11785" max="11785" width="50.7109375" style="9" bestFit="1" customWidth="1"/>
    <col min="11786" max="11786" width="8.7109375" style="9" bestFit="1" customWidth="1"/>
    <col min="11787" max="11787" width="9.42578125" style="9" bestFit="1" customWidth="1"/>
    <col min="11788" max="12032" width="9.140625" style="9"/>
    <col min="12033" max="12033" width="17" style="9" bestFit="1" customWidth="1"/>
    <col min="12034" max="12034" width="6" style="9" bestFit="1" customWidth="1"/>
    <col min="12035" max="12035" width="11" style="9" bestFit="1" customWidth="1"/>
    <col min="12036" max="12036" width="13.28515625" style="9" bestFit="1" customWidth="1"/>
    <col min="12037" max="12037" width="32.140625" style="9" bestFit="1" customWidth="1"/>
    <col min="12038" max="12038" width="28.7109375" style="9" bestFit="1" customWidth="1"/>
    <col min="12039" max="12039" width="40.85546875" style="9" bestFit="1" customWidth="1"/>
    <col min="12040" max="12040" width="7.28515625" style="9" bestFit="1" customWidth="1"/>
    <col min="12041" max="12041" width="50.7109375" style="9" bestFit="1" customWidth="1"/>
    <col min="12042" max="12042" width="8.7109375" style="9" bestFit="1" customWidth="1"/>
    <col min="12043" max="12043" width="9.42578125" style="9" bestFit="1" customWidth="1"/>
    <col min="12044" max="12288" width="9.140625" style="9"/>
    <col min="12289" max="12289" width="17" style="9" bestFit="1" customWidth="1"/>
    <col min="12290" max="12290" width="6" style="9" bestFit="1" customWidth="1"/>
    <col min="12291" max="12291" width="11" style="9" bestFit="1" customWidth="1"/>
    <col min="12292" max="12292" width="13.28515625" style="9" bestFit="1" customWidth="1"/>
    <col min="12293" max="12293" width="32.140625" style="9" bestFit="1" customWidth="1"/>
    <col min="12294" max="12294" width="28.7109375" style="9" bestFit="1" customWidth="1"/>
    <col min="12295" max="12295" width="40.85546875" style="9" bestFit="1" customWidth="1"/>
    <col min="12296" max="12296" width="7.28515625" style="9" bestFit="1" customWidth="1"/>
    <col min="12297" max="12297" width="50.7109375" style="9" bestFit="1" customWidth="1"/>
    <col min="12298" max="12298" width="8.7109375" style="9" bestFit="1" customWidth="1"/>
    <col min="12299" max="12299" width="9.42578125" style="9" bestFit="1" customWidth="1"/>
    <col min="12300" max="12544" width="9.140625" style="9"/>
    <col min="12545" max="12545" width="17" style="9" bestFit="1" customWidth="1"/>
    <col min="12546" max="12546" width="6" style="9" bestFit="1" customWidth="1"/>
    <col min="12547" max="12547" width="11" style="9" bestFit="1" customWidth="1"/>
    <col min="12548" max="12548" width="13.28515625" style="9" bestFit="1" customWidth="1"/>
    <col min="12549" max="12549" width="32.140625" style="9" bestFit="1" customWidth="1"/>
    <col min="12550" max="12550" width="28.7109375" style="9" bestFit="1" customWidth="1"/>
    <col min="12551" max="12551" width="40.85546875" style="9" bestFit="1" customWidth="1"/>
    <col min="12552" max="12552" width="7.28515625" style="9" bestFit="1" customWidth="1"/>
    <col min="12553" max="12553" width="50.7109375" style="9" bestFit="1" customWidth="1"/>
    <col min="12554" max="12554" width="8.7109375" style="9" bestFit="1" customWidth="1"/>
    <col min="12555" max="12555" width="9.42578125" style="9" bestFit="1" customWidth="1"/>
    <col min="12556" max="12800" width="9.140625" style="9"/>
    <col min="12801" max="12801" width="17" style="9" bestFit="1" customWidth="1"/>
    <col min="12802" max="12802" width="6" style="9" bestFit="1" customWidth="1"/>
    <col min="12803" max="12803" width="11" style="9" bestFit="1" customWidth="1"/>
    <col min="12804" max="12804" width="13.28515625" style="9" bestFit="1" customWidth="1"/>
    <col min="12805" max="12805" width="32.140625" style="9" bestFit="1" customWidth="1"/>
    <col min="12806" max="12806" width="28.7109375" style="9" bestFit="1" customWidth="1"/>
    <col min="12807" max="12807" width="40.85546875" style="9" bestFit="1" customWidth="1"/>
    <col min="12808" max="12808" width="7.28515625" style="9" bestFit="1" customWidth="1"/>
    <col min="12809" max="12809" width="50.7109375" style="9" bestFit="1" customWidth="1"/>
    <col min="12810" max="12810" width="8.7109375" style="9" bestFit="1" customWidth="1"/>
    <col min="12811" max="12811" width="9.42578125" style="9" bestFit="1" customWidth="1"/>
    <col min="12812" max="13056" width="9.140625" style="9"/>
    <col min="13057" max="13057" width="17" style="9" bestFit="1" customWidth="1"/>
    <col min="13058" max="13058" width="6" style="9" bestFit="1" customWidth="1"/>
    <col min="13059" max="13059" width="11" style="9" bestFit="1" customWidth="1"/>
    <col min="13060" max="13060" width="13.28515625" style="9" bestFit="1" customWidth="1"/>
    <col min="13061" max="13061" width="32.140625" style="9" bestFit="1" customWidth="1"/>
    <col min="13062" max="13062" width="28.7109375" style="9" bestFit="1" customWidth="1"/>
    <col min="13063" max="13063" width="40.85546875" style="9" bestFit="1" customWidth="1"/>
    <col min="13064" max="13064" width="7.28515625" style="9" bestFit="1" customWidth="1"/>
    <col min="13065" max="13065" width="50.7109375" style="9" bestFit="1" customWidth="1"/>
    <col min="13066" max="13066" width="8.7109375" style="9" bestFit="1" customWidth="1"/>
    <col min="13067" max="13067" width="9.42578125" style="9" bestFit="1" customWidth="1"/>
    <col min="13068" max="13312" width="9.140625" style="9"/>
    <col min="13313" max="13313" width="17" style="9" bestFit="1" customWidth="1"/>
    <col min="13314" max="13314" width="6" style="9" bestFit="1" customWidth="1"/>
    <col min="13315" max="13315" width="11" style="9" bestFit="1" customWidth="1"/>
    <col min="13316" max="13316" width="13.28515625" style="9" bestFit="1" customWidth="1"/>
    <col min="13317" max="13317" width="32.140625" style="9" bestFit="1" customWidth="1"/>
    <col min="13318" max="13318" width="28.7109375" style="9" bestFit="1" customWidth="1"/>
    <col min="13319" max="13319" width="40.85546875" style="9" bestFit="1" customWidth="1"/>
    <col min="13320" max="13320" width="7.28515625" style="9" bestFit="1" customWidth="1"/>
    <col min="13321" max="13321" width="50.7109375" style="9" bestFit="1" customWidth="1"/>
    <col min="13322" max="13322" width="8.7109375" style="9" bestFit="1" customWidth="1"/>
    <col min="13323" max="13323" width="9.42578125" style="9" bestFit="1" customWidth="1"/>
    <col min="13324" max="13568" width="9.140625" style="9"/>
    <col min="13569" max="13569" width="17" style="9" bestFit="1" customWidth="1"/>
    <col min="13570" max="13570" width="6" style="9" bestFit="1" customWidth="1"/>
    <col min="13571" max="13571" width="11" style="9" bestFit="1" customWidth="1"/>
    <col min="13572" max="13572" width="13.28515625" style="9" bestFit="1" customWidth="1"/>
    <col min="13573" max="13573" width="32.140625" style="9" bestFit="1" customWidth="1"/>
    <col min="13574" max="13574" width="28.7109375" style="9" bestFit="1" customWidth="1"/>
    <col min="13575" max="13575" width="40.85546875" style="9" bestFit="1" customWidth="1"/>
    <col min="13576" max="13576" width="7.28515625" style="9" bestFit="1" customWidth="1"/>
    <col min="13577" max="13577" width="50.7109375" style="9" bestFit="1" customWidth="1"/>
    <col min="13578" max="13578" width="8.7109375" style="9" bestFit="1" customWidth="1"/>
    <col min="13579" max="13579" width="9.42578125" style="9" bestFit="1" customWidth="1"/>
    <col min="13580" max="13824" width="9.140625" style="9"/>
    <col min="13825" max="13825" width="17" style="9" bestFit="1" customWidth="1"/>
    <col min="13826" max="13826" width="6" style="9" bestFit="1" customWidth="1"/>
    <col min="13827" max="13827" width="11" style="9" bestFit="1" customWidth="1"/>
    <col min="13828" max="13828" width="13.28515625" style="9" bestFit="1" customWidth="1"/>
    <col min="13829" max="13829" width="32.140625" style="9" bestFit="1" customWidth="1"/>
    <col min="13830" max="13830" width="28.7109375" style="9" bestFit="1" customWidth="1"/>
    <col min="13831" max="13831" width="40.85546875" style="9" bestFit="1" customWidth="1"/>
    <col min="13832" max="13832" width="7.28515625" style="9" bestFit="1" customWidth="1"/>
    <col min="13833" max="13833" width="50.7109375" style="9" bestFit="1" customWidth="1"/>
    <col min="13834" max="13834" width="8.7109375" style="9" bestFit="1" customWidth="1"/>
    <col min="13835" max="13835" width="9.42578125" style="9" bestFit="1" customWidth="1"/>
    <col min="13836" max="14080" width="9.140625" style="9"/>
    <col min="14081" max="14081" width="17" style="9" bestFit="1" customWidth="1"/>
    <col min="14082" max="14082" width="6" style="9" bestFit="1" customWidth="1"/>
    <col min="14083" max="14083" width="11" style="9" bestFit="1" customWidth="1"/>
    <col min="14084" max="14084" width="13.28515625" style="9" bestFit="1" customWidth="1"/>
    <col min="14085" max="14085" width="32.140625" style="9" bestFit="1" customWidth="1"/>
    <col min="14086" max="14086" width="28.7109375" style="9" bestFit="1" customWidth="1"/>
    <col min="14087" max="14087" width="40.85546875" style="9" bestFit="1" customWidth="1"/>
    <col min="14088" max="14088" width="7.28515625" style="9" bestFit="1" customWidth="1"/>
    <col min="14089" max="14089" width="50.7109375" style="9" bestFit="1" customWidth="1"/>
    <col min="14090" max="14090" width="8.7109375" style="9" bestFit="1" customWidth="1"/>
    <col min="14091" max="14091" width="9.42578125" style="9" bestFit="1" customWidth="1"/>
    <col min="14092" max="14336" width="9.140625" style="9"/>
    <col min="14337" max="14337" width="17" style="9" bestFit="1" customWidth="1"/>
    <col min="14338" max="14338" width="6" style="9" bestFit="1" customWidth="1"/>
    <col min="14339" max="14339" width="11" style="9" bestFit="1" customWidth="1"/>
    <col min="14340" max="14340" width="13.28515625" style="9" bestFit="1" customWidth="1"/>
    <col min="14341" max="14341" width="32.140625" style="9" bestFit="1" customWidth="1"/>
    <col min="14342" max="14342" width="28.7109375" style="9" bestFit="1" customWidth="1"/>
    <col min="14343" max="14343" width="40.85546875" style="9" bestFit="1" customWidth="1"/>
    <col min="14344" max="14344" width="7.28515625" style="9" bestFit="1" customWidth="1"/>
    <col min="14345" max="14345" width="50.7109375" style="9" bestFit="1" customWidth="1"/>
    <col min="14346" max="14346" width="8.7109375" style="9" bestFit="1" customWidth="1"/>
    <col min="14347" max="14347" width="9.42578125" style="9" bestFit="1" customWidth="1"/>
    <col min="14348" max="14592" width="9.140625" style="9"/>
    <col min="14593" max="14593" width="17" style="9" bestFit="1" customWidth="1"/>
    <col min="14594" max="14594" width="6" style="9" bestFit="1" customWidth="1"/>
    <col min="14595" max="14595" width="11" style="9" bestFit="1" customWidth="1"/>
    <col min="14596" max="14596" width="13.28515625" style="9" bestFit="1" customWidth="1"/>
    <col min="14597" max="14597" width="32.140625" style="9" bestFit="1" customWidth="1"/>
    <col min="14598" max="14598" width="28.7109375" style="9" bestFit="1" customWidth="1"/>
    <col min="14599" max="14599" width="40.85546875" style="9" bestFit="1" customWidth="1"/>
    <col min="14600" max="14600" width="7.28515625" style="9" bestFit="1" customWidth="1"/>
    <col min="14601" max="14601" width="50.7109375" style="9" bestFit="1" customWidth="1"/>
    <col min="14602" max="14602" width="8.7109375" style="9" bestFit="1" customWidth="1"/>
    <col min="14603" max="14603" width="9.42578125" style="9" bestFit="1" customWidth="1"/>
    <col min="14604" max="14848" width="9.140625" style="9"/>
    <col min="14849" max="14849" width="17" style="9" bestFit="1" customWidth="1"/>
    <col min="14850" max="14850" width="6" style="9" bestFit="1" customWidth="1"/>
    <col min="14851" max="14851" width="11" style="9" bestFit="1" customWidth="1"/>
    <col min="14852" max="14852" width="13.28515625" style="9" bestFit="1" customWidth="1"/>
    <col min="14853" max="14853" width="32.140625" style="9" bestFit="1" customWidth="1"/>
    <col min="14854" max="14854" width="28.7109375" style="9" bestFit="1" customWidth="1"/>
    <col min="14855" max="14855" width="40.85546875" style="9" bestFit="1" customWidth="1"/>
    <col min="14856" max="14856" width="7.28515625" style="9" bestFit="1" customWidth="1"/>
    <col min="14857" max="14857" width="50.7109375" style="9" bestFit="1" customWidth="1"/>
    <col min="14858" max="14858" width="8.7109375" style="9" bestFit="1" customWidth="1"/>
    <col min="14859" max="14859" width="9.42578125" style="9" bestFit="1" customWidth="1"/>
    <col min="14860" max="15104" width="9.140625" style="9"/>
    <col min="15105" max="15105" width="17" style="9" bestFit="1" customWidth="1"/>
    <col min="15106" max="15106" width="6" style="9" bestFit="1" customWidth="1"/>
    <col min="15107" max="15107" width="11" style="9" bestFit="1" customWidth="1"/>
    <col min="15108" max="15108" width="13.28515625" style="9" bestFit="1" customWidth="1"/>
    <col min="15109" max="15109" width="32.140625" style="9" bestFit="1" customWidth="1"/>
    <col min="15110" max="15110" width="28.7109375" style="9" bestFit="1" customWidth="1"/>
    <col min="15111" max="15111" width="40.85546875" style="9" bestFit="1" customWidth="1"/>
    <col min="15112" max="15112" width="7.28515625" style="9" bestFit="1" customWidth="1"/>
    <col min="15113" max="15113" width="50.7109375" style="9" bestFit="1" customWidth="1"/>
    <col min="15114" max="15114" width="8.7109375" style="9" bestFit="1" customWidth="1"/>
    <col min="15115" max="15115" width="9.42578125" style="9" bestFit="1" customWidth="1"/>
    <col min="15116" max="15360" width="9.140625" style="9"/>
    <col min="15361" max="15361" width="17" style="9" bestFit="1" customWidth="1"/>
    <col min="15362" max="15362" width="6" style="9" bestFit="1" customWidth="1"/>
    <col min="15363" max="15363" width="11" style="9" bestFit="1" customWidth="1"/>
    <col min="15364" max="15364" width="13.28515625" style="9" bestFit="1" customWidth="1"/>
    <col min="15365" max="15365" width="32.140625" style="9" bestFit="1" customWidth="1"/>
    <col min="15366" max="15366" width="28.7109375" style="9" bestFit="1" customWidth="1"/>
    <col min="15367" max="15367" width="40.85546875" style="9" bestFit="1" customWidth="1"/>
    <col min="15368" max="15368" width="7.28515625" style="9" bestFit="1" customWidth="1"/>
    <col min="15369" max="15369" width="50.7109375" style="9" bestFit="1" customWidth="1"/>
    <col min="15370" max="15370" width="8.7109375" style="9" bestFit="1" customWidth="1"/>
    <col min="15371" max="15371" width="9.42578125" style="9" bestFit="1" customWidth="1"/>
    <col min="15372" max="15616" width="9.140625" style="9"/>
    <col min="15617" max="15617" width="17" style="9" bestFit="1" customWidth="1"/>
    <col min="15618" max="15618" width="6" style="9" bestFit="1" customWidth="1"/>
    <col min="15619" max="15619" width="11" style="9" bestFit="1" customWidth="1"/>
    <col min="15620" max="15620" width="13.28515625" style="9" bestFit="1" customWidth="1"/>
    <col min="15621" max="15621" width="32.140625" style="9" bestFit="1" customWidth="1"/>
    <col min="15622" max="15622" width="28.7109375" style="9" bestFit="1" customWidth="1"/>
    <col min="15623" max="15623" width="40.85546875" style="9" bestFit="1" customWidth="1"/>
    <col min="15624" max="15624" width="7.28515625" style="9" bestFit="1" customWidth="1"/>
    <col min="15625" max="15625" width="50.7109375" style="9" bestFit="1" customWidth="1"/>
    <col min="15626" max="15626" width="8.7109375" style="9" bestFit="1" customWidth="1"/>
    <col min="15627" max="15627" width="9.42578125" style="9" bestFit="1" customWidth="1"/>
    <col min="15628" max="15872" width="9.140625" style="9"/>
    <col min="15873" max="15873" width="17" style="9" bestFit="1" customWidth="1"/>
    <col min="15874" max="15874" width="6" style="9" bestFit="1" customWidth="1"/>
    <col min="15875" max="15875" width="11" style="9" bestFit="1" customWidth="1"/>
    <col min="15876" max="15876" width="13.28515625" style="9" bestFit="1" customWidth="1"/>
    <col min="15877" max="15877" width="32.140625" style="9" bestFit="1" customWidth="1"/>
    <col min="15878" max="15878" width="28.7109375" style="9" bestFit="1" customWidth="1"/>
    <col min="15879" max="15879" width="40.85546875" style="9" bestFit="1" customWidth="1"/>
    <col min="15880" max="15880" width="7.28515625" style="9" bestFit="1" customWidth="1"/>
    <col min="15881" max="15881" width="50.7109375" style="9" bestFit="1" customWidth="1"/>
    <col min="15882" max="15882" width="8.7109375" style="9" bestFit="1" customWidth="1"/>
    <col min="15883" max="15883" width="9.42578125" style="9" bestFit="1" customWidth="1"/>
    <col min="15884" max="16128" width="9.140625" style="9"/>
    <col min="16129" max="16129" width="17" style="9" bestFit="1" customWidth="1"/>
    <col min="16130" max="16130" width="6" style="9" bestFit="1" customWidth="1"/>
    <col min="16131" max="16131" width="11" style="9" bestFit="1" customWidth="1"/>
    <col min="16132" max="16132" width="13.28515625" style="9" bestFit="1" customWidth="1"/>
    <col min="16133" max="16133" width="32.140625" style="9" bestFit="1" customWidth="1"/>
    <col min="16134" max="16134" width="28.7109375" style="9" bestFit="1" customWidth="1"/>
    <col min="16135" max="16135" width="40.85546875" style="9" bestFit="1" customWidth="1"/>
    <col min="16136" max="16136" width="7.28515625" style="9" bestFit="1" customWidth="1"/>
    <col min="16137" max="16137" width="50.7109375" style="9" bestFit="1" customWidth="1"/>
    <col min="16138" max="16138" width="8.7109375" style="9" bestFit="1" customWidth="1"/>
    <col min="16139" max="16139" width="9.42578125" style="9" bestFit="1" customWidth="1"/>
    <col min="16140" max="16384" width="9.140625" style="9"/>
  </cols>
  <sheetData>
    <row r="1" spans="1:22" x14ac:dyDescent="0.2">
      <c r="A1" s="9">
        <v>1</v>
      </c>
      <c r="B1" s="9">
        <v>2</v>
      </c>
      <c r="C1" s="9">
        <v>3</v>
      </c>
      <c r="D1" s="9">
        <v>4</v>
      </c>
      <c r="E1" s="9">
        <v>5</v>
      </c>
      <c r="F1" s="9">
        <v>6</v>
      </c>
      <c r="G1" s="9">
        <v>7</v>
      </c>
      <c r="H1" s="9">
        <v>8</v>
      </c>
      <c r="I1" s="9">
        <v>9</v>
      </c>
      <c r="J1" s="9">
        <v>10</v>
      </c>
      <c r="K1" s="9">
        <v>11</v>
      </c>
      <c r="L1" s="9">
        <v>12</v>
      </c>
      <c r="M1" s="9">
        <v>13</v>
      </c>
      <c r="N1" s="9">
        <v>14</v>
      </c>
      <c r="O1" s="9">
        <v>15</v>
      </c>
      <c r="P1" s="9">
        <v>16</v>
      </c>
      <c r="Q1" s="9">
        <v>17</v>
      </c>
      <c r="R1" s="9">
        <v>18</v>
      </c>
      <c r="S1" s="9">
        <v>19</v>
      </c>
      <c r="T1" s="9">
        <v>20</v>
      </c>
      <c r="U1" s="9">
        <v>21</v>
      </c>
      <c r="V1" s="9">
        <v>22</v>
      </c>
    </row>
    <row r="2" spans="1:22" s="10" customFormat="1" x14ac:dyDescent="0.2">
      <c r="A2" s="10" t="s">
        <v>104</v>
      </c>
      <c r="B2" s="11" t="s">
        <v>98</v>
      </c>
      <c r="C2" s="11" t="s">
        <v>36</v>
      </c>
      <c r="D2" s="11" t="s">
        <v>105</v>
      </c>
      <c r="E2" s="11" t="s">
        <v>106</v>
      </c>
      <c r="F2" s="11" t="s">
        <v>107</v>
      </c>
      <c r="G2" s="11" t="s">
        <v>108</v>
      </c>
      <c r="H2" s="12" t="s">
        <v>109</v>
      </c>
      <c r="I2" s="13" t="s">
        <v>110</v>
      </c>
      <c r="J2" s="13" t="s">
        <v>111</v>
      </c>
      <c r="K2" s="13" t="s">
        <v>112</v>
      </c>
      <c r="L2" s="14" t="s">
        <v>113</v>
      </c>
      <c r="M2" s="14" t="s">
        <v>114</v>
      </c>
      <c r="N2" s="14" t="s">
        <v>115</v>
      </c>
      <c r="O2" s="14" t="s">
        <v>116</v>
      </c>
      <c r="P2" s="14" t="s">
        <v>117</v>
      </c>
      <c r="Q2" s="14" t="s">
        <v>118</v>
      </c>
      <c r="R2" s="14" t="s">
        <v>119</v>
      </c>
      <c r="S2" s="14" t="s">
        <v>120</v>
      </c>
      <c r="T2" s="14" t="s">
        <v>121</v>
      </c>
      <c r="U2" s="10" t="s">
        <v>215</v>
      </c>
      <c r="V2" s="10" t="s">
        <v>216</v>
      </c>
    </row>
    <row r="3" spans="1:22" s="15" customFormat="1" x14ac:dyDescent="0.2">
      <c r="A3" s="15" t="str">
        <f>B3&amp;"_"&amp;C3</f>
        <v>13_2280002100</v>
      </c>
      <c r="B3" s="16" t="s">
        <v>122</v>
      </c>
      <c r="C3" s="17">
        <v>2280002100</v>
      </c>
      <c r="D3" s="17" t="s">
        <v>1</v>
      </c>
      <c r="E3" s="17" t="s">
        <v>12</v>
      </c>
      <c r="F3" s="17" t="s">
        <v>13</v>
      </c>
      <c r="G3" s="17" t="s">
        <v>24</v>
      </c>
      <c r="H3" s="18">
        <v>2815</v>
      </c>
      <c r="I3" s="19" t="s">
        <v>123</v>
      </c>
      <c r="J3" s="19" t="s">
        <v>0</v>
      </c>
      <c r="K3" s="19" t="s">
        <v>124</v>
      </c>
      <c r="L3" s="20">
        <v>1.003609942098846</v>
      </c>
      <c r="M3" s="20">
        <v>1.0120636791614672</v>
      </c>
      <c r="N3" s="20">
        <v>1.0214227590719742</v>
      </c>
      <c r="O3" s="20">
        <v>1.0275921662627781</v>
      </c>
      <c r="P3" s="20">
        <v>1.0297601137900381</v>
      </c>
      <c r="Q3" s="20">
        <v>1.0310919906981273</v>
      </c>
      <c r="R3" s="20">
        <v>1.0368959855430877</v>
      </c>
      <c r="S3" s="20">
        <v>1.045928230542263</v>
      </c>
      <c r="T3" s="20">
        <v>1.0535108269153988</v>
      </c>
      <c r="U3" s="59">
        <f>L3/(1+(L3-1)/10)</f>
        <v>1.0032477754608251</v>
      </c>
      <c r="V3" s="59">
        <f>S3/(1+(S3-1)/17)</f>
        <v>1.0431101010597668</v>
      </c>
    </row>
    <row r="4" spans="1:22" s="15" customFormat="1" x14ac:dyDescent="0.2">
      <c r="A4" s="15" t="str">
        <f t="shared" ref="A4:A67" si="0">B4&amp;"_"&amp;C4</f>
        <v>13_2280002200</v>
      </c>
      <c r="B4" s="16" t="s">
        <v>122</v>
      </c>
      <c r="C4" s="17">
        <v>2280002200</v>
      </c>
      <c r="D4" s="17" t="s">
        <v>1</v>
      </c>
      <c r="E4" s="17" t="s">
        <v>12</v>
      </c>
      <c r="F4" s="17" t="s">
        <v>13</v>
      </c>
      <c r="G4" s="17" t="s">
        <v>25</v>
      </c>
      <c r="H4" s="18">
        <v>2815</v>
      </c>
      <c r="I4" s="19" t="s">
        <v>123</v>
      </c>
      <c r="J4" s="19" t="s">
        <v>0</v>
      </c>
      <c r="K4" s="19" t="s">
        <v>124</v>
      </c>
      <c r="L4" s="20">
        <v>1.003609942098846</v>
      </c>
      <c r="M4" s="20">
        <v>1.0120636791614672</v>
      </c>
      <c r="N4" s="20">
        <v>1.0214227590719742</v>
      </c>
      <c r="O4" s="20">
        <v>1.0275921662627781</v>
      </c>
      <c r="P4" s="20">
        <v>1.0297601137900381</v>
      </c>
      <c r="Q4" s="20">
        <v>1.0310919906981273</v>
      </c>
      <c r="R4" s="20">
        <v>1.0368959855430877</v>
      </c>
      <c r="S4" s="20">
        <v>1.045928230542263</v>
      </c>
      <c r="T4" s="20">
        <v>1.0535108269153988</v>
      </c>
      <c r="U4" s="59">
        <f t="shared" ref="U4:U67" si="1">L4/(1+(L4-1)/10)</f>
        <v>1.0032477754608251</v>
      </c>
      <c r="V4" s="59">
        <f t="shared" ref="V4:V67" si="2">S4/(1+(S4-1)/17)</f>
        <v>1.0431101010597668</v>
      </c>
    </row>
    <row r="5" spans="1:22" s="26" customFormat="1" x14ac:dyDescent="0.2">
      <c r="A5" s="15" t="str">
        <f t="shared" si="0"/>
        <v>13_2280003100</v>
      </c>
      <c r="B5" s="21" t="s">
        <v>122</v>
      </c>
      <c r="C5" s="22" t="s">
        <v>26</v>
      </c>
      <c r="D5" s="17" t="s">
        <v>1</v>
      </c>
      <c r="E5" s="17" t="s">
        <v>12</v>
      </c>
      <c r="F5" s="17" t="s">
        <v>14</v>
      </c>
      <c r="G5" s="17" t="s">
        <v>24</v>
      </c>
      <c r="H5" s="23" t="s">
        <v>125</v>
      </c>
      <c r="I5" s="15" t="s">
        <v>126</v>
      </c>
      <c r="J5" s="19" t="s">
        <v>0</v>
      </c>
      <c r="K5" s="24" t="s">
        <v>127</v>
      </c>
      <c r="L5" s="25">
        <v>1.5529694217328953</v>
      </c>
      <c r="M5" s="25">
        <v>1.6228530457108756</v>
      </c>
      <c r="N5" s="25">
        <v>1.6958814327678646</v>
      </c>
      <c r="O5" s="25">
        <v>1.7721960972424187</v>
      </c>
      <c r="P5" s="25">
        <v>1.851944921618327</v>
      </c>
      <c r="Q5" s="25">
        <v>1.9352824430911519</v>
      </c>
      <c r="R5" s="25">
        <v>2.0223701530302529</v>
      </c>
      <c r="S5" s="25">
        <v>2.1133768099166144</v>
      </c>
      <c r="T5" s="25">
        <v>2.2084787663628616</v>
      </c>
      <c r="U5" s="59">
        <f t="shared" si="1"/>
        <v>1.4715947328859815</v>
      </c>
      <c r="V5" s="59">
        <f t="shared" si="2"/>
        <v>1.983473658479467</v>
      </c>
    </row>
    <row r="6" spans="1:22" s="26" customFormat="1" x14ac:dyDescent="0.2">
      <c r="A6" s="15" t="str">
        <f t="shared" si="0"/>
        <v>13_2280003200</v>
      </c>
      <c r="B6" s="21" t="s">
        <v>122</v>
      </c>
      <c r="C6" s="22" t="s">
        <v>27</v>
      </c>
      <c r="D6" s="17" t="s">
        <v>1</v>
      </c>
      <c r="E6" s="17" t="s">
        <v>12</v>
      </c>
      <c r="F6" s="17" t="s">
        <v>14</v>
      </c>
      <c r="G6" s="17" t="s">
        <v>25</v>
      </c>
      <c r="H6" s="23" t="s">
        <v>125</v>
      </c>
      <c r="I6" s="15" t="s">
        <v>126</v>
      </c>
      <c r="J6" s="19" t="s">
        <v>0</v>
      </c>
      <c r="K6" s="24" t="s">
        <v>127</v>
      </c>
      <c r="L6" s="25">
        <v>1.5529694217328953</v>
      </c>
      <c r="M6" s="25">
        <v>1.6228530457108756</v>
      </c>
      <c r="N6" s="25">
        <v>1.6958814327678646</v>
      </c>
      <c r="O6" s="25">
        <v>1.7721960972424187</v>
      </c>
      <c r="P6" s="25">
        <v>1.851944921618327</v>
      </c>
      <c r="Q6" s="25">
        <v>1.9352824430911519</v>
      </c>
      <c r="R6" s="25">
        <v>2.0223701530302529</v>
      </c>
      <c r="S6" s="25">
        <v>2.1133768099166144</v>
      </c>
      <c r="T6" s="25">
        <v>2.2084787663628616</v>
      </c>
      <c r="U6" s="59">
        <f t="shared" si="1"/>
        <v>1.4715947328859815</v>
      </c>
      <c r="V6" s="59">
        <f t="shared" si="2"/>
        <v>1.983473658479467</v>
      </c>
    </row>
    <row r="7" spans="1:22" s="15" customFormat="1" x14ac:dyDescent="0.2">
      <c r="A7" s="15" t="str">
        <f t="shared" si="0"/>
        <v>13_2285002006</v>
      </c>
      <c r="B7" s="16" t="s">
        <v>122</v>
      </c>
      <c r="C7" s="17">
        <v>2285002006</v>
      </c>
      <c r="D7" s="17" t="s">
        <v>1</v>
      </c>
      <c r="E7" s="17" t="s">
        <v>15</v>
      </c>
      <c r="F7" s="17" t="s">
        <v>13</v>
      </c>
      <c r="G7" s="17" t="s">
        <v>29</v>
      </c>
      <c r="H7" s="18">
        <v>2833</v>
      </c>
      <c r="I7" s="19" t="s">
        <v>128</v>
      </c>
      <c r="J7" s="19" t="s">
        <v>0</v>
      </c>
      <c r="K7" s="19" t="s">
        <v>124</v>
      </c>
      <c r="L7" s="20">
        <v>1.0155784317302021</v>
      </c>
      <c r="M7" s="20">
        <v>1.0311056150798013</v>
      </c>
      <c r="N7" s="20">
        <v>1.0438386534839135</v>
      </c>
      <c r="O7" s="20">
        <v>1.0500978894149362</v>
      </c>
      <c r="P7" s="20">
        <v>1.0635503967719142</v>
      </c>
      <c r="Q7" s="20">
        <v>1.0679323754487005</v>
      </c>
      <c r="R7" s="20">
        <v>1.0757315271231347</v>
      </c>
      <c r="S7" s="20">
        <v>1.0792255702124862</v>
      </c>
      <c r="T7" s="20">
        <v>1.0955217536359854</v>
      </c>
      <c r="U7" s="59">
        <f t="shared" si="1"/>
        <v>1.0139987806523121</v>
      </c>
      <c r="V7" s="59">
        <f t="shared" si="2"/>
        <v>1.0742193560351232</v>
      </c>
    </row>
    <row r="8" spans="1:22" s="15" customFormat="1" x14ac:dyDescent="0.2">
      <c r="A8" s="15" t="str">
        <f t="shared" si="0"/>
        <v>13_2285002007</v>
      </c>
      <c r="B8" s="16" t="s">
        <v>122</v>
      </c>
      <c r="C8" s="17">
        <v>2285002007</v>
      </c>
      <c r="D8" s="17" t="s">
        <v>1</v>
      </c>
      <c r="E8" s="17" t="s">
        <v>15</v>
      </c>
      <c r="F8" s="17" t="s">
        <v>13</v>
      </c>
      <c r="G8" s="17" t="s">
        <v>31</v>
      </c>
      <c r="H8" s="18">
        <v>2833</v>
      </c>
      <c r="I8" s="19" t="s">
        <v>128</v>
      </c>
      <c r="J8" s="19" t="s">
        <v>0</v>
      </c>
      <c r="K8" s="19" t="s">
        <v>124</v>
      </c>
      <c r="L8" s="20">
        <v>1.0155784317301999</v>
      </c>
      <c r="M8" s="20">
        <v>1.0311056150797999</v>
      </c>
      <c r="N8" s="20">
        <v>1.0438386534839099</v>
      </c>
      <c r="O8" s="20">
        <v>1.05009788941494</v>
      </c>
      <c r="P8" s="20">
        <v>1.06355039677191</v>
      </c>
      <c r="Q8" s="20">
        <v>1.0679323754487</v>
      </c>
      <c r="R8" s="20">
        <v>1.07573152712313</v>
      </c>
      <c r="S8" s="20">
        <v>1.07922557021249</v>
      </c>
      <c r="T8" s="20">
        <v>1.09552175363599</v>
      </c>
      <c r="U8" s="59">
        <f t="shared" si="1"/>
        <v>1.0139987806523103</v>
      </c>
      <c r="V8" s="59">
        <f t="shared" si="2"/>
        <v>1.0742193560351265</v>
      </c>
    </row>
    <row r="9" spans="1:22" s="15" customFormat="1" x14ac:dyDescent="0.2">
      <c r="A9" s="15" t="str">
        <f t="shared" si="0"/>
        <v>13_2285002008</v>
      </c>
      <c r="B9" s="16" t="s">
        <v>122</v>
      </c>
      <c r="C9" s="17">
        <v>2285002008</v>
      </c>
      <c r="D9" s="17" t="s">
        <v>1</v>
      </c>
      <c r="E9" s="17" t="s">
        <v>15</v>
      </c>
      <c r="F9" s="17" t="s">
        <v>13</v>
      </c>
      <c r="G9" s="17" t="s">
        <v>32</v>
      </c>
      <c r="H9" s="23">
        <v>2831</v>
      </c>
      <c r="I9" s="17" t="s">
        <v>129</v>
      </c>
      <c r="J9" s="15" t="s">
        <v>0</v>
      </c>
      <c r="K9" s="15" t="s">
        <v>124</v>
      </c>
      <c r="L9" s="20">
        <v>1.0917736232471402</v>
      </c>
      <c r="M9" s="20">
        <v>1.100469788998983</v>
      </c>
      <c r="N9" s="20">
        <v>1.1047108958587968</v>
      </c>
      <c r="O9" s="20">
        <v>1.1069619538546831</v>
      </c>
      <c r="P9" s="20">
        <v>1.1069737524277965</v>
      </c>
      <c r="Q9" s="20">
        <v>1.1090961922574745</v>
      </c>
      <c r="R9" s="20">
        <v>1.1111363164607793</v>
      </c>
      <c r="S9" s="20">
        <v>1.1110800674494241</v>
      </c>
      <c r="T9" s="20">
        <v>1.1136665616227812</v>
      </c>
      <c r="U9" s="59">
        <f t="shared" si="1"/>
        <v>1.0818451384325147</v>
      </c>
      <c r="V9" s="59">
        <f t="shared" si="2"/>
        <v>1.1038672644967471</v>
      </c>
    </row>
    <row r="10" spans="1:22" s="15" customFormat="1" x14ac:dyDescent="0.2">
      <c r="A10" s="15" t="str">
        <f t="shared" si="0"/>
        <v>13_2285002009</v>
      </c>
      <c r="B10" s="16" t="s">
        <v>122</v>
      </c>
      <c r="C10" s="17">
        <v>2285002009</v>
      </c>
      <c r="D10" s="17" t="s">
        <v>1</v>
      </c>
      <c r="E10" s="17" t="s">
        <v>15</v>
      </c>
      <c r="F10" s="17" t="s">
        <v>13</v>
      </c>
      <c r="G10" s="17" t="s">
        <v>33</v>
      </c>
      <c r="H10" s="18">
        <v>2832</v>
      </c>
      <c r="I10" s="17" t="s">
        <v>130</v>
      </c>
      <c r="J10" s="19" t="s">
        <v>0</v>
      </c>
      <c r="K10" s="19" t="s">
        <v>124</v>
      </c>
      <c r="L10" s="20">
        <v>1.1283319434478212</v>
      </c>
      <c r="M10" s="20">
        <v>1.1532445745980646</v>
      </c>
      <c r="N10" s="20">
        <v>1.1823252138161084</v>
      </c>
      <c r="O10" s="20">
        <v>1.2131724298431046</v>
      </c>
      <c r="P10" s="20">
        <v>1.2431012547757114</v>
      </c>
      <c r="Q10" s="20">
        <v>1.2684090336093712</v>
      </c>
      <c r="R10" s="20">
        <v>1.2927766033783914</v>
      </c>
      <c r="S10" s="20">
        <v>1.3187343637879876</v>
      </c>
      <c r="T10" s="20">
        <v>1.3420937493939453</v>
      </c>
      <c r="U10" s="59">
        <f t="shared" si="1"/>
        <v>1.1140353117847377</v>
      </c>
      <c r="V10" s="59">
        <f t="shared" si="2"/>
        <v>1.2944643478839279</v>
      </c>
    </row>
    <row r="11" spans="1:22" s="15" customFormat="1" x14ac:dyDescent="0.2">
      <c r="A11" s="15" t="str">
        <f t="shared" si="0"/>
        <v>13_2285002010</v>
      </c>
      <c r="B11" s="16" t="s">
        <v>122</v>
      </c>
      <c r="C11" s="17">
        <v>2285002010</v>
      </c>
      <c r="D11" s="17" t="s">
        <v>1</v>
      </c>
      <c r="E11" s="17" t="s">
        <v>15</v>
      </c>
      <c r="F11" s="17" t="s">
        <v>13</v>
      </c>
      <c r="G11" s="17" t="s">
        <v>35</v>
      </c>
      <c r="H11" s="18">
        <v>2833</v>
      </c>
      <c r="I11" s="19" t="s">
        <v>128</v>
      </c>
      <c r="J11" s="19" t="s">
        <v>0</v>
      </c>
      <c r="K11" s="19" t="s">
        <v>124</v>
      </c>
      <c r="L11" s="20">
        <v>1.0155784317301999</v>
      </c>
      <c r="M11" s="20">
        <v>1.0311056150797999</v>
      </c>
      <c r="N11" s="20">
        <v>1.0438386534839099</v>
      </c>
      <c r="O11" s="20">
        <v>1.05009788941494</v>
      </c>
      <c r="P11" s="20">
        <v>1.06355039677191</v>
      </c>
      <c r="Q11" s="20">
        <v>1.0679323754487</v>
      </c>
      <c r="R11" s="20">
        <v>1.07573152712313</v>
      </c>
      <c r="S11" s="20">
        <v>1.07922557021249</v>
      </c>
      <c r="T11" s="20">
        <v>1.09552175363599</v>
      </c>
      <c r="U11" s="59">
        <f t="shared" si="1"/>
        <v>1.0139987806523103</v>
      </c>
      <c r="V11" s="59">
        <f t="shared" si="2"/>
        <v>1.0742193560351265</v>
      </c>
    </row>
    <row r="12" spans="1:22" s="15" customFormat="1" x14ac:dyDescent="0.2">
      <c r="A12" s="15" t="str">
        <f t="shared" si="0"/>
        <v>13_2265008005</v>
      </c>
      <c r="B12" s="27" t="s">
        <v>122</v>
      </c>
      <c r="C12" s="28" t="s">
        <v>16</v>
      </c>
      <c r="D12" s="17" t="s">
        <v>1</v>
      </c>
      <c r="E12" s="17" t="s">
        <v>4</v>
      </c>
      <c r="F12" s="17" t="s">
        <v>3</v>
      </c>
      <c r="G12" s="17" t="s">
        <v>3</v>
      </c>
      <c r="H12" s="29" t="s">
        <v>131</v>
      </c>
      <c r="I12" s="19" t="s">
        <v>132</v>
      </c>
      <c r="J12" s="15" t="s">
        <v>0</v>
      </c>
      <c r="K12" s="28" t="s">
        <v>133</v>
      </c>
      <c r="L12" s="30">
        <v>1.2801847076884305</v>
      </c>
      <c r="M12" s="30">
        <v>1.3142266381764451</v>
      </c>
      <c r="N12" s="30">
        <v>1.3491831643928236</v>
      </c>
      <c r="O12" s="30">
        <v>1.3850800305136235</v>
      </c>
      <c r="P12" s="30">
        <v>1.4219443356715369</v>
      </c>
      <c r="Q12" s="30">
        <v>1.4597991141293523</v>
      </c>
      <c r="R12" s="30">
        <v>1.4986728199763966</v>
      </c>
      <c r="S12" s="30">
        <v>1.5385925523453623</v>
      </c>
      <c r="T12" s="30">
        <v>1.5795854103689411</v>
      </c>
      <c r="U12" s="59">
        <f t="shared" si="1"/>
        <v>1.245293488482746</v>
      </c>
      <c r="V12" s="59">
        <f t="shared" si="2"/>
        <v>1.4913439212300659</v>
      </c>
    </row>
    <row r="13" spans="1:22" s="15" customFormat="1" x14ac:dyDescent="0.2">
      <c r="A13" s="15" t="str">
        <f t="shared" si="0"/>
        <v>13021_2265008005</v>
      </c>
      <c r="B13" s="16" t="s">
        <v>134</v>
      </c>
      <c r="C13" s="31" t="s">
        <v>16</v>
      </c>
      <c r="D13" s="17" t="s">
        <v>1</v>
      </c>
      <c r="E13" s="17" t="s">
        <v>4</v>
      </c>
      <c r="F13" s="17" t="s">
        <v>3</v>
      </c>
      <c r="G13" s="17" t="s">
        <v>3</v>
      </c>
      <c r="H13" s="29" t="s">
        <v>131</v>
      </c>
      <c r="I13" s="19" t="s">
        <v>132</v>
      </c>
      <c r="J13" s="15" t="s">
        <v>0</v>
      </c>
      <c r="K13" s="15" t="s">
        <v>99</v>
      </c>
      <c r="L13" s="32">
        <v>0.34794156706507307</v>
      </c>
      <c r="M13" s="32">
        <v>0.34794156706507307</v>
      </c>
      <c r="N13" s="32">
        <v>0.34794156706507307</v>
      </c>
      <c r="O13" s="32">
        <v>0.34794156706507307</v>
      </c>
      <c r="P13" s="32">
        <v>0.34794156706507307</v>
      </c>
      <c r="Q13" s="32">
        <v>0.34794156706507307</v>
      </c>
      <c r="R13" s="32">
        <v>0.34794156706507307</v>
      </c>
      <c r="S13" s="32">
        <v>0.34794156706507307</v>
      </c>
      <c r="T13" s="32">
        <v>0.34794156706507307</v>
      </c>
      <c r="U13" s="59">
        <f t="shared" si="1"/>
        <v>0.37221196192641004</v>
      </c>
      <c r="V13" s="59">
        <f t="shared" si="2"/>
        <v>0.36181965881397238</v>
      </c>
    </row>
    <row r="14" spans="1:22" s="15" customFormat="1" x14ac:dyDescent="0.2">
      <c r="A14" s="15" t="str">
        <f t="shared" si="0"/>
        <v>13051_2265008005</v>
      </c>
      <c r="B14" s="16" t="s">
        <v>135</v>
      </c>
      <c r="C14" s="31" t="s">
        <v>16</v>
      </c>
      <c r="D14" s="17" t="s">
        <v>1</v>
      </c>
      <c r="E14" s="17" t="s">
        <v>4</v>
      </c>
      <c r="F14" s="17" t="s">
        <v>3</v>
      </c>
      <c r="G14" s="17" t="s">
        <v>3</v>
      </c>
      <c r="H14" s="29" t="s">
        <v>131</v>
      </c>
      <c r="I14" s="19" t="s">
        <v>132</v>
      </c>
      <c r="J14" s="15" t="s">
        <v>0</v>
      </c>
      <c r="K14" s="15" t="s">
        <v>99</v>
      </c>
      <c r="L14" s="32">
        <v>0.88106069011427934</v>
      </c>
      <c r="M14" s="32">
        <v>0.89038056141129485</v>
      </c>
      <c r="N14" s="32">
        <v>0.89975590813269724</v>
      </c>
      <c r="O14" s="32">
        <v>0.90924220570287362</v>
      </c>
      <c r="P14" s="32">
        <v>0.91889492954621099</v>
      </c>
      <c r="Q14" s="32">
        <v>0.92860312881393547</v>
      </c>
      <c r="R14" s="32">
        <v>0.93847775435482084</v>
      </c>
      <c r="S14" s="32">
        <v>0.94846333074448019</v>
      </c>
      <c r="T14" s="32">
        <v>0.95850438255852655</v>
      </c>
      <c r="U14" s="59">
        <f t="shared" si="1"/>
        <v>0.89166610523479073</v>
      </c>
      <c r="V14" s="59">
        <f t="shared" si="2"/>
        <v>0.95134740583870403</v>
      </c>
    </row>
    <row r="15" spans="1:22" s="15" customFormat="1" x14ac:dyDescent="0.2">
      <c r="A15" s="15" t="str">
        <f t="shared" si="0"/>
        <v>13053_2265008005</v>
      </c>
      <c r="B15" s="16" t="s">
        <v>136</v>
      </c>
      <c r="C15" s="31" t="s">
        <v>16</v>
      </c>
      <c r="D15" s="17" t="s">
        <v>1</v>
      </c>
      <c r="E15" s="17" t="s">
        <v>4</v>
      </c>
      <c r="F15" s="17" t="s">
        <v>3</v>
      </c>
      <c r="G15" s="17" t="s">
        <v>3</v>
      </c>
      <c r="H15" s="29" t="s">
        <v>131</v>
      </c>
      <c r="I15" s="19" t="s">
        <v>132</v>
      </c>
      <c r="J15" s="15" t="s">
        <v>0</v>
      </c>
      <c r="K15" s="15" t="s">
        <v>99</v>
      </c>
      <c r="L15" s="32">
        <v>0.51731893837156995</v>
      </c>
      <c r="M15" s="32">
        <v>0.51731893837156995</v>
      </c>
      <c r="N15" s="32">
        <v>0.51731893837156995</v>
      </c>
      <c r="O15" s="32">
        <v>0.51731893837156995</v>
      </c>
      <c r="P15" s="32">
        <v>0.51731893837156995</v>
      </c>
      <c r="Q15" s="32">
        <v>0.51731893837156995</v>
      </c>
      <c r="R15" s="32">
        <v>0.51731893837156995</v>
      </c>
      <c r="S15" s="32">
        <v>0.51731893837156995</v>
      </c>
      <c r="T15" s="32">
        <v>0.51731893837156995</v>
      </c>
      <c r="U15" s="59">
        <f t="shared" si="1"/>
        <v>0.54355532447889587</v>
      </c>
      <c r="V15" s="59">
        <f t="shared" si="2"/>
        <v>0.53243640721172181</v>
      </c>
    </row>
    <row r="16" spans="1:22" s="15" customFormat="1" x14ac:dyDescent="0.2">
      <c r="A16" s="15" t="str">
        <f t="shared" si="0"/>
        <v>13073_2265008005</v>
      </c>
      <c r="B16" s="16" t="s">
        <v>137</v>
      </c>
      <c r="C16" s="31" t="s">
        <v>16</v>
      </c>
      <c r="D16" s="17" t="s">
        <v>1</v>
      </c>
      <c r="E16" s="17" t="s">
        <v>4</v>
      </c>
      <c r="F16" s="17" t="s">
        <v>3</v>
      </c>
      <c r="G16" s="17" t="s">
        <v>3</v>
      </c>
      <c r="H16" s="29" t="s">
        <v>131</v>
      </c>
      <c r="I16" s="19" t="s">
        <v>132</v>
      </c>
      <c r="J16" s="15" t="s">
        <v>0</v>
      </c>
      <c r="K16" s="15" t="s">
        <v>99</v>
      </c>
      <c r="L16" s="32">
        <v>0.3020711215318484</v>
      </c>
      <c r="M16" s="32">
        <v>0.3020711215318484</v>
      </c>
      <c r="N16" s="32">
        <v>0.3020711215318484</v>
      </c>
      <c r="O16" s="32">
        <v>0.3020711215318484</v>
      </c>
      <c r="P16" s="32">
        <v>0.3020711215318484</v>
      </c>
      <c r="Q16" s="32">
        <v>0.3020711215318484</v>
      </c>
      <c r="R16" s="32">
        <v>0.3020711215318484</v>
      </c>
      <c r="S16" s="32">
        <v>0.3020711215318484</v>
      </c>
      <c r="T16" s="32">
        <v>0.3020711215318484</v>
      </c>
      <c r="U16" s="59">
        <f t="shared" si="1"/>
        <v>0.32473533859855486</v>
      </c>
      <c r="V16" s="59">
        <f t="shared" si="2"/>
        <v>0.31500347580123211</v>
      </c>
    </row>
    <row r="17" spans="1:22" s="15" customFormat="1" x14ac:dyDescent="0.2">
      <c r="A17" s="15" t="str">
        <f t="shared" si="0"/>
        <v>13095_2265008005</v>
      </c>
      <c r="B17" s="16" t="s">
        <v>138</v>
      </c>
      <c r="C17" s="31" t="s">
        <v>16</v>
      </c>
      <c r="D17" s="17" t="s">
        <v>1</v>
      </c>
      <c r="E17" s="17" t="s">
        <v>4</v>
      </c>
      <c r="F17" s="17" t="s">
        <v>3</v>
      </c>
      <c r="G17" s="17" t="s">
        <v>3</v>
      </c>
      <c r="H17" s="29" t="s">
        <v>131</v>
      </c>
      <c r="I17" s="19" t="s">
        <v>132</v>
      </c>
      <c r="J17" s="15" t="s">
        <v>0</v>
      </c>
      <c r="K17" s="15" t="s">
        <v>99</v>
      </c>
      <c r="L17" s="32">
        <v>1.164179104477612</v>
      </c>
      <c r="M17" s="32">
        <v>1.164179104477612</v>
      </c>
      <c r="N17" s="32">
        <v>1.164179104477612</v>
      </c>
      <c r="O17" s="32">
        <v>1.164179104477612</v>
      </c>
      <c r="P17" s="32">
        <v>1.164179104477612</v>
      </c>
      <c r="Q17" s="32">
        <v>1.164179104477612</v>
      </c>
      <c r="R17" s="32">
        <v>1.164179104477612</v>
      </c>
      <c r="S17" s="32">
        <v>1.164179104477612</v>
      </c>
      <c r="T17" s="32">
        <v>1.164179104477612</v>
      </c>
      <c r="U17" s="59">
        <f t="shared" si="1"/>
        <v>1.1453744493392068</v>
      </c>
      <c r="V17" s="59">
        <f t="shared" si="2"/>
        <v>1.1530434782608696</v>
      </c>
    </row>
    <row r="18" spans="1:22" s="15" customFormat="1" x14ac:dyDescent="0.2">
      <c r="A18" s="15" t="str">
        <f t="shared" si="0"/>
        <v>13121_2265008005</v>
      </c>
      <c r="B18" s="16" t="s">
        <v>73</v>
      </c>
      <c r="C18" s="31" t="s">
        <v>16</v>
      </c>
      <c r="D18" s="17" t="s">
        <v>1</v>
      </c>
      <c r="E18" s="17" t="s">
        <v>4</v>
      </c>
      <c r="F18" s="17" t="s">
        <v>3</v>
      </c>
      <c r="G18" s="17" t="s">
        <v>3</v>
      </c>
      <c r="H18" s="29" t="s">
        <v>131</v>
      </c>
      <c r="I18" s="19" t="s">
        <v>132</v>
      </c>
      <c r="J18" s="15" t="s">
        <v>0</v>
      </c>
      <c r="K18" s="15" t="s">
        <v>99</v>
      </c>
      <c r="L18" s="32">
        <v>1.2948816189645005</v>
      </c>
      <c r="M18" s="32">
        <v>1.3298418831136993</v>
      </c>
      <c r="N18" s="32">
        <v>1.3657463377596348</v>
      </c>
      <c r="O18" s="32">
        <v>1.4026201986722495</v>
      </c>
      <c r="P18" s="32">
        <v>1.4404900824975939</v>
      </c>
      <c r="Q18" s="32">
        <v>1.4793826058817183</v>
      </c>
      <c r="R18" s="32">
        <v>1.5193243854706733</v>
      </c>
      <c r="S18" s="32">
        <v>1.5603448396627251</v>
      </c>
      <c r="T18" s="32">
        <v>1.6024733868561398</v>
      </c>
      <c r="U18" s="59">
        <f t="shared" si="1"/>
        <v>1.2577916550095745</v>
      </c>
      <c r="V18" s="59">
        <f t="shared" si="2"/>
        <v>1.5105547480111898</v>
      </c>
    </row>
    <row r="19" spans="1:22" s="15" customFormat="1" x14ac:dyDescent="0.2">
      <c r="A19" s="15" t="str">
        <f t="shared" si="0"/>
        <v>13135_2265008005</v>
      </c>
      <c r="B19" s="33" t="s">
        <v>75</v>
      </c>
      <c r="C19" s="31" t="s">
        <v>16</v>
      </c>
      <c r="D19" s="17" t="s">
        <v>1</v>
      </c>
      <c r="E19" s="17" t="s">
        <v>4</v>
      </c>
      <c r="F19" s="17" t="s">
        <v>3</v>
      </c>
      <c r="G19" s="17" t="s">
        <v>3</v>
      </c>
      <c r="H19" s="29" t="s">
        <v>131</v>
      </c>
      <c r="I19" s="15" t="s">
        <v>132</v>
      </c>
      <c r="J19" s="15" t="s">
        <v>0</v>
      </c>
      <c r="K19" s="15" t="s">
        <v>133</v>
      </c>
      <c r="L19" s="32">
        <v>1.2801847076884305</v>
      </c>
      <c r="M19" s="32">
        <v>1.3142266381764451</v>
      </c>
      <c r="N19" s="32">
        <v>1.3491831643928236</v>
      </c>
      <c r="O19" s="32">
        <v>1.3850800305136235</v>
      </c>
      <c r="P19" s="32">
        <v>1.4219443356715369</v>
      </c>
      <c r="Q19" s="32">
        <v>1.4597991141293523</v>
      </c>
      <c r="R19" s="32">
        <v>1.4986728199763966</v>
      </c>
      <c r="S19" s="32">
        <v>1.5385925523453623</v>
      </c>
      <c r="T19" s="32">
        <v>1.5795854103689411</v>
      </c>
      <c r="U19" s="59">
        <f t="shared" si="1"/>
        <v>1.245293488482746</v>
      </c>
      <c r="V19" s="59">
        <f t="shared" si="2"/>
        <v>1.4913439212300659</v>
      </c>
    </row>
    <row r="20" spans="1:22" s="15" customFormat="1" x14ac:dyDescent="0.2">
      <c r="A20" s="15" t="str">
        <f t="shared" si="0"/>
        <v>13157_2265008005</v>
      </c>
      <c r="B20" s="16" t="s">
        <v>139</v>
      </c>
      <c r="C20" s="31" t="s">
        <v>16</v>
      </c>
      <c r="D20" s="17" t="s">
        <v>1</v>
      </c>
      <c r="E20" s="17" t="s">
        <v>4</v>
      </c>
      <c r="F20" s="17" t="s">
        <v>3</v>
      </c>
      <c r="G20" s="17" t="s">
        <v>3</v>
      </c>
      <c r="H20" s="29" t="s">
        <v>131</v>
      </c>
      <c r="I20" s="19" t="s">
        <v>132</v>
      </c>
      <c r="J20" s="15" t="s">
        <v>0</v>
      </c>
      <c r="K20" s="15" t="s">
        <v>99</v>
      </c>
      <c r="L20" s="32">
        <v>1.9130434782608696</v>
      </c>
      <c r="M20" s="32">
        <v>1.9130434782608696</v>
      </c>
      <c r="N20" s="32">
        <v>1.9130434782608696</v>
      </c>
      <c r="O20" s="32">
        <v>1.9130434782608696</v>
      </c>
      <c r="P20" s="32">
        <v>1.9130434782608696</v>
      </c>
      <c r="Q20" s="32">
        <v>1.9130434782608696</v>
      </c>
      <c r="R20" s="32">
        <v>1.9130434782608696</v>
      </c>
      <c r="S20" s="32">
        <v>1.9130434782608696</v>
      </c>
      <c r="T20" s="32">
        <v>1.9130434782608696</v>
      </c>
      <c r="U20" s="59">
        <f t="shared" si="1"/>
        <v>1.7529880478087652</v>
      </c>
      <c r="V20" s="59">
        <f t="shared" si="2"/>
        <v>1.8155339805825244</v>
      </c>
    </row>
    <row r="21" spans="1:22" s="15" customFormat="1" x14ac:dyDescent="0.2">
      <c r="A21" s="15" t="str">
        <f t="shared" si="0"/>
        <v>13185_2265008005</v>
      </c>
      <c r="B21" s="16" t="s">
        <v>140</v>
      </c>
      <c r="C21" s="31" t="s">
        <v>16</v>
      </c>
      <c r="D21" s="17" t="s">
        <v>1</v>
      </c>
      <c r="E21" s="17" t="s">
        <v>4</v>
      </c>
      <c r="F21" s="17" t="s">
        <v>3</v>
      </c>
      <c r="G21" s="17" t="s">
        <v>3</v>
      </c>
      <c r="H21" s="29" t="s">
        <v>131</v>
      </c>
      <c r="I21" s="19" t="s">
        <v>132</v>
      </c>
      <c r="J21" s="15" t="s">
        <v>0</v>
      </c>
      <c r="K21" s="15" t="s">
        <v>99</v>
      </c>
      <c r="L21" s="32">
        <v>4.6413502109704644E-2</v>
      </c>
      <c r="M21" s="32">
        <v>4.6413502109704644E-2</v>
      </c>
      <c r="N21" s="32">
        <v>4.6413502109704644E-2</v>
      </c>
      <c r="O21" s="32">
        <v>4.6413502109704644E-2</v>
      </c>
      <c r="P21" s="32">
        <v>4.6413502109704644E-2</v>
      </c>
      <c r="Q21" s="32">
        <v>4.6413502109704644E-2</v>
      </c>
      <c r="R21" s="32">
        <v>4.6413502109704644E-2</v>
      </c>
      <c r="S21" s="32">
        <v>4.6413502109704644E-2</v>
      </c>
      <c r="T21" s="32">
        <v>4.6413502109704644E-2</v>
      </c>
      <c r="U21" s="59">
        <f t="shared" si="1"/>
        <v>5.1305970149253734E-2</v>
      </c>
      <c r="V21" s="59">
        <f t="shared" si="2"/>
        <v>4.9171706547462529E-2</v>
      </c>
    </row>
    <row r="22" spans="1:22" s="15" customFormat="1" x14ac:dyDescent="0.2">
      <c r="A22" s="15" t="str">
        <f t="shared" si="0"/>
        <v>13_2267008005</v>
      </c>
      <c r="B22" s="27" t="s">
        <v>122</v>
      </c>
      <c r="C22" s="28" t="s">
        <v>37</v>
      </c>
      <c r="D22" s="34" t="s">
        <v>1</v>
      </c>
      <c r="E22" s="34" t="s">
        <v>5</v>
      </c>
      <c r="F22" s="34" t="s">
        <v>3</v>
      </c>
      <c r="G22" s="34" t="s">
        <v>3</v>
      </c>
      <c r="H22" s="29" t="s">
        <v>131</v>
      </c>
      <c r="I22" s="19" t="s">
        <v>132</v>
      </c>
      <c r="J22" s="15" t="s">
        <v>0</v>
      </c>
      <c r="K22" s="28" t="s">
        <v>133</v>
      </c>
      <c r="L22" s="30">
        <v>1.2801847076884305</v>
      </c>
      <c r="M22" s="30">
        <v>1.3142266381764451</v>
      </c>
      <c r="N22" s="30">
        <v>1.3491831643928236</v>
      </c>
      <c r="O22" s="30">
        <v>1.3850800305136235</v>
      </c>
      <c r="P22" s="30">
        <v>1.4219443356715369</v>
      </c>
      <c r="Q22" s="30">
        <v>1.4597991141293523</v>
      </c>
      <c r="R22" s="30">
        <v>1.4986728199763966</v>
      </c>
      <c r="S22" s="30">
        <v>1.5385925523453623</v>
      </c>
      <c r="T22" s="30">
        <v>1.5795854103689411</v>
      </c>
      <c r="U22" s="59">
        <f t="shared" si="1"/>
        <v>1.245293488482746</v>
      </c>
      <c r="V22" s="59">
        <f t="shared" si="2"/>
        <v>1.4913439212300659</v>
      </c>
    </row>
    <row r="23" spans="1:22" s="15" customFormat="1" x14ac:dyDescent="0.2">
      <c r="A23" s="15" t="str">
        <f t="shared" si="0"/>
        <v>13021_2267008005</v>
      </c>
      <c r="B23" s="16" t="s">
        <v>134</v>
      </c>
      <c r="C23" s="31" t="s">
        <v>37</v>
      </c>
      <c r="D23" s="34" t="s">
        <v>1</v>
      </c>
      <c r="E23" s="34" t="s">
        <v>5</v>
      </c>
      <c r="F23" s="34" t="s">
        <v>3</v>
      </c>
      <c r="G23" s="34" t="s">
        <v>3</v>
      </c>
      <c r="H23" s="29" t="s">
        <v>131</v>
      </c>
      <c r="I23" s="19" t="s">
        <v>132</v>
      </c>
      <c r="J23" s="15" t="s">
        <v>0</v>
      </c>
      <c r="K23" s="15" t="s">
        <v>99</v>
      </c>
      <c r="L23" s="32">
        <v>0.34794156706507307</v>
      </c>
      <c r="M23" s="32">
        <v>0.34794156706507307</v>
      </c>
      <c r="N23" s="32">
        <v>0.34794156706507307</v>
      </c>
      <c r="O23" s="32">
        <v>0.34794156706507307</v>
      </c>
      <c r="P23" s="32">
        <v>0.34794156706507307</v>
      </c>
      <c r="Q23" s="32">
        <v>0.34794156706507307</v>
      </c>
      <c r="R23" s="32">
        <v>0.34794156706507307</v>
      </c>
      <c r="S23" s="32">
        <v>0.34794156706507307</v>
      </c>
      <c r="T23" s="32">
        <v>0.34794156706507307</v>
      </c>
      <c r="U23" s="59">
        <f t="shared" si="1"/>
        <v>0.37221196192641004</v>
      </c>
      <c r="V23" s="59">
        <f t="shared" si="2"/>
        <v>0.36181965881397238</v>
      </c>
    </row>
    <row r="24" spans="1:22" s="15" customFormat="1" x14ac:dyDescent="0.2">
      <c r="A24" s="15" t="str">
        <f t="shared" si="0"/>
        <v>13051_2267008005</v>
      </c>
      <c r="B24" s="16" t="s">
        <v>135</v>
      </c>
      <c r="C24" s="31" t="s">
        <v>37</v>
      </c>
      <c r="D24" s="34" t="s">
        <v>1</v>
      </c>
      <c r="E24" s="34" t="s">
        <v>5</v>
      </c>
      <c r="F24" s="34" t="s">
        <v>3</v>
      </c>
      <c r="G24" s="34" t="s">
        <v>3</v>
      </c>
      <c r="H24" s="29" t="s">
        <v>131</v>
      </c>
      <c r="I24" s="19" t="s">
        <v>132</v>
      </c>
      <c r="J24" s="15" t="s">
        <v>0</v>
      </c>
      <c r="K24" s="15" t="s">
        <v>99</v>
      </c>
      <c r="L24" s="32">
        <v>0.88106069011427934</v>
      </c>
      <c r="M24" s="32">
        <v>0.89038056141129485</v>
      </c>
      <c r="N24" s="32">
        <v>0.89975590813269724</v>
      </c>
      <c r="O24" s="32">
        <v>0.90924220570287362</v>
      </c>
      <c r="P24" s="32">
        <v>0.91889492954621099</v>
      </c>
      <c r="Q24" s="32">
        <v>0.92860312881393547</v>
      </c>
      <c r="R24" s="32">
        <v>0.93847775435482084</v>
      </c>
      <c r="S24" s="32">
        <v>0.94846333074448019</v>
      </c>
      <c r="T24" s="32">
        <v>0.95850438255852655</v>
      </c>
      <c r="U24" s="59">
        <f t="shared" si="1"/>
        <v>0.89166610523479073</v>
      </c>
      <c r="V24" s="59">
        <f t="shared" si="2"/>
        <v>0.95134740583870403</v>
      </c>
    </row>
    <row r="25" spans="1:22" s="15" customFormat="1" x14ac:dyDescent="0.2">
      <c r="A25" s="15" t="str">
        <f t="shared" si="0"/>
        <v>13053_2267008005</v>
      </c>
      <c r="B25" s="16" t="s">
        <v>136</v>
      </c>
      <c r="C25" s="31" t="s">
        <v>37</v>
      </c>
      <c r="D25" s="34" t="s">
        <v>1</v>
      </c>
      <c r="E25" s="34" t="s">
        <v>5</v>
      </c>
      <c r="F25" s="34" t="s">
        <v>3</v>
      </c>
      <c r="G25" s="34" t="s">
        <v>3</v>
      </c>
      <c r="H25" s="29" t="s">
        <v>131</v>
      </c>
      <c r="I25" s="19" t="s">
        <v>132</v>
      </c>
      <c r="J25" s="15" t="s">
        <v>0</v>
      </c>
      <c r="K25" s="15" t="s">
        <v>99</v>
      </c>
      <c r="L25" s="32">
        <v>0.51731893837156995</v>
      </c>
      <c r="M25" s="32">
        <v>0.51731893837156995</v>
      </c>
      <c r="N25" s="32">
        <v>0.51731893837156995</v>
      </c>
      <c r="O25" s="32">
        <v>0.51731893837156995</v>
      </c>
      <c r="P25" s="32">
        <v>0.51731893837156995</v>
      </c>
      <c r="Q25" s="32">
        <v>0.51731893837156995</v>
      </c>
      <c r="R25" s="32">
        <v>0.51731893837156995</v>
      </c>
      <c r="S25" s="32">
        <v>0.51731893837156995</v>
      </c>
      <c r="T25" s="32">
        <v>0.51731893837156995</v>
      </c>
      <c r="U25" s="59">
        <f t="shared" si="1"/>
        <v>0.54355532447889587</v>
      </c>
      <c r="V25" s="59">
        <f t="shared" si="2"/>
        <v>0.53243640721172181</v>
      </c>
    </row>
    <row r="26" spans="1:22" s="15" customFormat="1" x14ac:dyDescent="0.2">
      <c r="A26" s="15" t="str">
        <f t="shared" si="0"/>
        <v>13073_2267008005</v>
      </c>
      <c r="B26" s="16" t="s">
        <v>137</v>
      </c>
      <c r="C26" s="31" t="s">
        <v>37</v>
      </c>
      <c r="D26" s="34" t="s">
        <v>1</v>
      </c>
      <c r="E26" s="34" t="s">
        <v>5</v>
      </c>
      <c r="F26" s="34" t="s">
        <v>3</v>
      </c>
      <c r="G26" s="34" t="s">
        <v>3</v>
      </c>
      <c r="H26" s="29" t="s">
        <v>131</v>
      </c>
      <c r="I26" s="19" t="s">
        <v>132</v>
      </c>
      <c r="J26" s="15" t="s">
        <v>0</v>
      </c>
      <c r="K26" s="15" t="s">
        <v>99</v>
      </c>
      <c r="L26" s="32">
        <v>0.3020711215318484</v>
      </c>
      <c r="M26" s="32">
        <v>0.3020711215318484</v>
      </c>
      <c r="N26" s="32">
        <v>0.3020711215318484</v>
      </c>
      <c r="O26" s="32">
        <v>0.3020711215318484</v>
      </c>
      <c r="P26" s="32">
        <v>0.3020711215318484</v>
      </c>
      <c r="Q26" s="32">
        <v>0.3020711215318484</v>
      </c>
      <c r="R26" s="32">
        <v>0.3020711215318484</v>
      </c>
      <c r="S26" s="32">
        <v>0.3020711215318484</v>
      </c>
      <c r="T26" s="32">
        <v>0.3020711215318484</v>
      </c>
      <c r="U26" s="59">
        <f t="shared" si="1"/>
        <v>0.32473533859855486</v>
      </c>
      <c r="V26" s="59">
        <f t="shared" si="2"/>
        <v>0.31500347580123211</v>
      </c>
    </row>
    <row r="27" spans="1:22" s="15" customFormat="1" x14ac:dyDescent="0.2">
      <c r="A27" s="15" t="str">
        <f t="shared" si="0"/>
        <v>13095_2267008005</v>
      </c>
      <c r="B27" s="16" t="s">
        <v>138</v>
      </c>
      <c r="C27" s="31" t="s">
        <v>37</v>
      </c>
      <c r="D27" s="34" t="s">
        <v>1</v>
      </c>
      <c r="E27" s="34" t="s">
        <v>5</v>
      </c>
      <c r="F27" s="34" t="s">
        <v>3</v>
      </c>
      <c r="G27" s="34" t="s">
        <v>3</v>
      </c>
      <c r="H27" s="29" t="s">
        <v>131</v>
      </c>
      <c r="I27" s="19" t="s">
        <v>132</v>
      </c>
      <c r="J27" s="15" t="s">
        <v>0</v>
      </c>
      <c r="K27" s="15" t="s">
        <v>99</v>
      </c>
      <c r="L27" s="32">
        <v>1.164179104477612</v>
      </c>
      <c r="M27" s="32">
        <v>1.164179104477612</v>
      </c>
      <c r="N27" s="32">
        <v>1.164179104477612</v>
      </c>
      <c r="O27" s="32">
        <v>1.164179104477612</v>
      </c>
      <c r="P27" s="32">
        <v>1.164179104477612</v>
      </c>
      <c r="Q27" s="32">
        <v>1.164179104477612</v>
      </c>
      <c r="R27" s="32">
        <v>1.164179104477612</v>
      </c>
      <c r="S27" s="32">
        <v>1.164179104477612</v>
      </c>
      <c r="T27" s="32">
        <v>1.164179104477612</v>
      </c>
      <c r="U27" s="59">
        <f t="shared" si="1"/>
        <v>1.1453744493392068</v>
      </c>
      <c r="V27" s="59">
        <f t="shared" si="2"/>
        <v>1.1530434782608696</v>
      </c>
    </row>
    <row r="28" spans="1:22" s="15" customFormat="1" x14ac:dyDescent="0.2">
      <c r="A28" s="15" t="str">
        <f t="shared" si="0"/>
        <v>13121_2267008005</v>
      </c>
      <c r="B28" s="16" t="s">
        <v>73</v>
      </c>
      <c r="C28" s="31" t="s">
        <v>37</v>
      </c>
      <c r="D28" s="34" t="s">
        <v>1</v>
      </c>
      <c r="E28" s="34" t="s">
        <v>5</v>
      </c>
      <c r="F28" s="34" t="s">
        <v>3</v>
      </c>
      <c r="G28" s="34" t="s">
        <v>3</v>
      </c>
      <c r="H28" s="29" t="s">
        <v>131</v>
      </c>
      <c r="I28" s="19" t="s">
        <v>132</v>
      </c>
      <c r="J28" s="15" t="s">
        <v>0</v>
      </c>
      <c r="K28" s="15" t="s">
        <v>99</v>
      </c>
      <c r="L28" s="32">
        <v>1.2948816189645005</v>
      </c>
      <c r="M28" s="32">
        <v>1.3298418831136993</v>
      </c>
      <c r="N28" s="32">
        <v>1.3657463377596348</v>
      </c>
      <c r="O28" s="32">
        <v>1.4026201986722495</v>
      </c>
      <c r="P28" s="32">
        <v>1.4404900824975939</v>
      </c>
      <c r="Q28" s="32">
        <v>1.4793826058817183</v>
      </c>
      <c r="R28" s="32">
        <v>1.5193243854706733</v>
      </c>
      <c r="S28" s="32">
        <v>1.5603448396627251</v>
      </c>
      <c r="T28" s="32">
        <v>1.6024733868561398</v>
      </c>
      <c r="U28" s="59">
        <f t="shared" si="1"/>
        <v>1.2577916550095745</v>
      </c>
      <c r="V28" s="59">
        <f t="shared" si="2"/>
        <v>1.5105547480111898</v>
      </c>
    </row>
    <row r="29" spans="1:22" s="15" customFormat="1" x14ac:dyDescent="0.2">
      <c r="A29" s="15" t="str">
        <f t="shared" si="0"/>
        <v>13135_2267008005</v>
      </c>
      <c r="B29" s="33" t="s">
        <v>75</v>
      </c>
      <c r="C29" s="31" t="s">
        <v>37</v>
      </c>
      <c r="D29" s="34" t="s">
        <v>1</v>
      </c>
      <c r="E29" s="34" t="s">
        <v>5</v>
      </c>
      <c r="F29" s="34" t="s">
        <v>3</v>
      </c>
      <c r="G29" s="34" t="s">
        <v>3</v>
      </c>
      <c r="H29" s="29" t="s">
        <v>131</v>
      </c>
      <c r="I29" s="15" t="s">
        <v>132</v>
      </c>
      <c r="J29" s="15" t="s">
        <v>0</v>
      </c>
      <c r="K29" s="15" t="s">
        <v>133</v>
      </c>
      <c r="L29" s="32">
        <v>1.2801847076884305</v>
      </c>
      <c r="M29" s="32">
        <v>1.3142266381764451</v>
      </c>
      <c r="N29" s="32">
        <v>1.3491831643928236</v>
      </c>
      <c r="O29" s="32">
        <v>1.3850800305136235</v>
      </c>
      <c r="P29" s="32">
        <v>1.4219443356715369</v>
      </c>
      <c r="Q29" s="32">
        <v>1.4597991141293523</v>
      </c>
      <c r="R29" s="32">
        <v>1.4986728199763966</v>
      </c>
      <c r="S29" s="32">
        <v>1.5385925523453623</v>
      </c>
      <c r="T29" s="32">
        <v>1.5795854103689411</v>
      </c>
      <c r="U29" s="59">
        <f t="shared" si="1"/>
        <v>1.245293488482746</v>
      </c>
      <c r="V29" s="59">
        <f t="shared" si="2"/>
        <v>1.4913439212300659</v>
      </c>
    </row>
    <row r="30" spans="1:22" s="15" customFormat="1" x14ac:dyDescent="0.2">
      <c r="A30" s="15" t="str">
        <f t="shared" si="0"/>
        <v>13157_2267008005</v>
      </c>
      <c r="B30" s="16" t="s">
        <v>139</v>
      </c>
      <c r="C30" s="31" t="s">
        <v>37</v>
      </c>
      <c r="D30" s="34" t="s">
        <v>1</v>
      </c>
      <c r="E30" s="34" t="s">
        <v>5</v>
      </c>
      <c r="F30" s="34" t="s">
        <v>3</v>
      </c>
      <c r="G30" s="34" t="s">
        <v>3</v>
      </c>
      <c r="H30" s="29" t="s">
        <v>131</v>
      </c>
      <c r="I30" s="19" t="s">
        <v>132</v>
      </c>
      <c r="J30" s="15" t="s">
        <v>0</v>
      </c>
      <c r="K30" s="15" t="s">
        <v>99</v>
      </c>
      <c r="L30" s="32">
        <v>1.9130434782608696</v>
      </c>
      <c r="M30" s="32">
        <v>1.9130434782608696</v>
      </c>
      <c r="N30" s="32">
        <v>1.9130434782608696</v>
      </c>
      <c r="O30" s="32">
        <v>1.9130434782608696</v>
      </c>
      <c r="P30" s="32">
        <v>1.9130434782608696</v>
      </c>
      <c r="Q30" s="32">
        <v>1.9130434782608696</v>
      </c>
      <c r="R30" s="32">
        <v>1.9130434782608696</v>
      </c>
      <c r="S30" s="32">
        <v>1.9130434782608696</v>
      </c>
      <c r="T30" s="32">
        <v>1.9130434782608696</v>
      </c>
      <c r="U30" s="59">
        <f t="shared" si="1"/>
        <v>1.7529880478087652</v>
      </c>
      <c r="V30" s="59">
        <f t="shared" si="2"/>
        <v>1.8155339805825244</v>
      </c>
    </row>
    <row r="31" spans="1:22" s="15" customFormat="1" x14ac:dyDescent="0.2">
      <c r="A31" s="15" t="str">
        <f t="shared" si="0"/>
        <v>13185_2267008005</v>
      </c>
      <c r="B31" s="16" t="s">
        <v>140</v>
      </c>
      <c r="C31" s="31" t="s">
        <v>37</v>
      </c>
      <c r="D31" s="34" t="s">
        <v>1</v>
      </c>
      <c r="E31" s="34" t="s">
        <v>5</v>
      </c>
      <c r="F31" s="34" t="s">
        <v>3</v>
      </c>
      <c r="G31" s="34" t="s">
        <v>3</v>
      </c>
      <c r="H31" s="29" t="s">
        <v>131</v>
      </c>
      <c r="I31" s="19" t="s">
        <v>132</v>
      </c>
      <c r="J31" s="15" t="s">
        <v>0</v>
      </c>
      <c r="K31" s="15" t="s">
        <v>99</v>
      </c>
      <c r="L31" s="32">
        <v>4.6413502109704644E-2</v>
      </c>
      <c r="M31" s="32">
        <v>4.6413502109704644E-2</v>
      </c>
      <c r="N31" s="32">
        <v>4.6413502109704644E-2</v>
      </c>
      <c r="O31" s="32">
        <v>4.6413502109704644E-2</v>
      </c>
      <c r="P31" s="32">
        <v>4.6413502109704644E-2</v>
      </c>
      <c r="Q31" s="32">
        <v>4.6413502109704644E-2</v>
      </c>
      <c r="R31" s="32">
        <v>4.6413502109704644E-2</v>
      </c>
      <c r="S31" s="32">
        <v>4.6413502109704644E-2</v>
      </c>
      <c r="T31" s="32">
        <v>4.6413502109704644E-2</v>
      </c>
      <c r="U31" s="59">
        <f t="shared" si="1"/>
        <v>5.1305970149253734E-2</v>
      </c>
      <c r="V31" s="59">
        <f t="shared" si="2"/>
        <v>4.9171706547462529E-2</v>
      </c>
    </row>
    <row r="32" spans="1:22" s="15" customFormat="1" x14ac:dyDescent="0.2">
      <c r="A32" s="15" t="str">
        <f t="shared" si="0"/>
        <v>13_2268008005</v>
      </c>
      <c r="B32" s="27" t="s">
        <v>122</v>
      </c>
      <c r="C32" s="28" t="s">
        <v>38</v>
      </c>
      <c r="D32" s="34" t="s">
        <v>1</v>
      </c>
      <c r="E32" s="34" t="s">
        <v>6</v>
      </c>
      <c r="F32" s="34" t="s">
        <v>3</v>
      </c>
      <c r="G32" s="34" t="s">
        <v>3</v>
      </c>
      <c r="H32" s="29" t="s">
        <v>131</v>
      </c>
      <c r="I32" s="19" t="s">
        <v>132</v>
      </c>
      <c r="J32" s="15" t="s">
        <v>0</v>
      </c>
      <c r="K32" s="28" t="s">
        <v>133</v>
      </c>
      <c r="L32" s="30">
        <v>1.2801847076884305</v>
      </c>
      <c r="M32" s="30">
        <v>1.3142266381764451</v>
      </c>
      <c r="N32" s="30">
        <v>1.3491831643928236</v>
      </c>
      <c r="O32" s="30">
        <v>1.3850800305136235</v>
      </c>
      <c r="P32" s="30">
        <v>1.4219443356715369</v>
      </c>
      <c r="Q32" s="30">
        <v>1.4597991141293523</v>
      </c>
      <c r="R32" s="30">
        <v>1.4986728199763966</v>
      </c>
      <c r="S32" s="30">
        <v>1.5385925523453623</v>
      </c>
      <c r="T32" s="30">
        <v>1.5795854103689411</v>
      </c>
      <c r="U32" s="59">
        <f t="shared" si="1"/>
        <v>1.245293488482746</v>
      </c>
      <c r="V32" s="59">
        <f t="shared" si="2"/>
        <v>1.4913439212300659</v>
      </c>
    </row>
    <row r="33" spans="1:22" s="15" customFormat="1" x14ac:dyDescent="0.2">
      <c r="A33" s="15" t="str">
        <f t="shared" si="0"/>
        <v>13021_2268008005</v>
      </c>
      <c r="B33" s="16" t="s">
        <v>134</v>
      </c>
      <c r="C33" s="31" t="s">
        <v>38</v>
      </c>
      <c r="D33" s="34" t="s">
        <v>1</v>
      </c>
      <c r="E33" s="34" t="s">
        <v>6</v>
      </c>
      <c r="F33" s="34" t="s">
        <v>3</v>
      </c>
      <c r="G33" s="34" t="s">
        <v>3</v>
      </c>
      <c r="H33" s="29" t="s">
        <v>131</v>
      </c>
      <c r="I33" s="19" t="s">
        <v>132</v>
      </c>
      <c r="J33" s="15" t="s">
        <v>0</v>
      </c>
      <c r="K33" s="15" t="s">
        <v>99</v>
      </c>
      <c r="L33" s="32">
        <v>0.34794156706507307</v>
      </c>
      <c r="M33" s="32">
        <v>0.34794156706507307</v>
      </c>
      <c r="N33" s="32">
        <v>0.34794156706507307</v>
      </c>
      <c r="O33" s="32">
        <v>0.34794156706507307</v>
      </c>
      <c r="P33" s="32">
        <v>0.34794156706507307</v>
      </c>
      <c r="Q33" s="32">
        <v>0.34794156706507307</v>
      </c>
      <c r="R33" s="32">
        <v>0.34794156706507307</v>
      </c>
      <c r="S33" s="32">
        <v>0.34794156706507307</v>
      </c>
      <c r="T33" s="32">
        <v>0.34794156706507307</v>
      </c>
      <c r="U33" s="59">
        <f t="shared" si="1"/>
        <v>0.37221196192641004</v>
      </c>
      <c r="V33" s="59">
        <f t="shared" si="2"/>
        <v>0.36181965881397238</v>
      </c>
    </row>
    <row r="34" spans="1:22" s="15" customFormat="1" x14ac:dyDescent="0.2">
      <c r="A34" s="15" t="str">
        <f t="shared" si="0"/>
        <v>13051_2268008005</v>
      </c>
      <c r="B34" s="16" t="s">
        <v>135</v>
      </c>
      <c r="C34" s="31" t="s">
        <v>38</v>
      </c>
      <c r="D34" s="34" t="s">
        <v>1</v>
      </c>
      <c r="E34" s="34" t="s">
        <v>6</v>
      </c>
      <c r="F34" s="34" t="s">
        <v>3</v>
      </c>
      <c r="G34" s="34" t="s">
        <v>3</v>
      </c>
      <c r="H34" s="29" t="s">
        <v>131</v>
      </c>
      <c r="I34" s="19" t="s">
        <v>132</v>
      </c>
      <c r="J34" s="15" t="s">
        <v>0</v>
      </c>
      <c r="K34" s="15" t="s">
        <v>99</v>
      </c>
      <c r="L34" s="32">
        <v>0.88106069011427934</v>
      </c>
      <c r="M34" s="32">
        <v>0.89038056141129485</v>
      </c>
      <c r="N34" s="32">
        <v>0.89975590813269724</v>
      </c>
      <c r="O34" s="32">
        <v>0.90924220570287362</v>
      </c>
      <c r="P34" s="32">
        <v>0.91889492954621099</v>
      </c>
      <c r="Q34" s="32">
        <v>0.92860312881393547</v>
      </c>
      <c r="R34" s="32">
        <v>0.93847775435482084</v>
      </c>
      <c r="S34" s="32">
        <v>0.94846333074448019</v>
      </c>
      <c r="T34" s="32">
        <v>0.95850438255852655</v>
      </c>
      <c r="U34" s="59">
        <f t="shared" si="1"/>
        <v>0.89166610523479073</v>
      </c>
      <c r="V34" s="59">
        <f t="shared" si="2"/>
        <v>0.95134740583870403</v>
      </c>
    </row>
    <row r="35" spans="1:22" s="15" customFormat="1" x14ac:dyDescent="0.2">
      <c r="A35" s="15" t="str">
        <f t="shared" si="0"/>
        <v>13053_2268008005</v>
      </c>
      <c r="B35" s="16" t="s">
        <v>136</v>
      </c>
      <c r="C35" s="31" t="s">
        <v>38</v>
      </c>
      <c r="D35" s="34" t="s">
        <v>1</v>
      </c>
      <c r="E35" s="34" t="s">
        <v>6</v>
      </c>
      <c r="F35" s="34" t="s">
        <v>3</v>
      </c>
      <c r="G35" s="34" t="s">
        <v>3</v>
      </c>
      <c r="H35" s="29" t="s">
        <v>131</v>
      </c>
      <c r="I35" s="19" t="s">
        <v>132</v>
      </c>
      <c r="J35" s="15" t="s">
        <v>0</v>
      </c>
      <c r="K35" s="15" t="s">
        <v>99</v>
      </c>
      <c r="L35" s="32">
        <v>0.51731893837156995</v>
      </c>
      <c r="M35" s="32">
        <v>0.51731893837156995</v>
      </c>
      <c r="N35" s="32">
        <v>0.51731893837156995</v>
      </c>
      <c r="O35" s="32">
        <v>0.51731893837156995</v>
      </c>
      <c r="P35" s="32">
        <v>0.51731893837156995</v>
      </c>
      <c r="Q35" s="32">
        <v>0.51731893837156995</v>
      </c>
      <c r="R35" s="32">
        <v>0.51731893837156995</v>
      </c>
      <c r="S35" s="32">
        <v>0.51731893837156995</v>
      </c>
      <c r="T35" s="32">
        <v>0.51731893837156995</v>
      </c>
      <c r="U35" s="59">
        <f t="shared" si="1"/>
        <v>0.54355532447889587</v>
      </c>
      <c r="V35" s="59">
        <f t="shared" si="2"/>
        <v>0.53243640721172181</v>
      </c>
    </row>
    <row r="36" spans="1:22" s="15" customFormat="1" x14ac:dyDescent="0.2">
      <c r="A36" s="15" t="str">
        <f t="shared" si="0"/>
        <v>13073_2268008005</v>
      </c>
      <c r="B36" s="16" t="s">
        <v>137</v>
      </c>
      <c r="C36" s="31" t="s">
        <v>38</v>
      </c>
      <c r="D36" s="34" t="s">
        <v>1</v>
      </c>
      <c r="E36" s="34" t="s">
        <v>6</v>
      </c>
      <c r="F36" s="34" t="s">
        <v>3</v>
      </c>
      <c r="G36" s="34" t="s">
        <v>3</v>
      </c>
      <c r="H36" s="29" t="s">
        <v>131</v>
      </c>
      <c r="I36" s="19" t="s">
        <v>132</v>
      </c>
      <c r="J36" s="15" t="s">
        <v>0</v>
      </c>
      <c r="K36" s="15" t="s">
        <v>99</v>
      </c>
      <c r="L36" s="32">
        <v>0.3020711215318484</v>
      </c>
      <c r="M36" s="32">
        <v>0.3020711215318484</v>
      </c>
      <c r="N36" s="32">
        <v>0.3020711215318484</v>
      </c>
      <c r="O36" s="32">
        <v>0.3020711215318484</v>
      </c>
      <c r="P36" s="32">
        <v>0.3020711215318484</v>
      </c>
      <c r="Q36" s="32">
        <v>0.3020711215318484</v>
      </c>
      <c r="R36" s="32">
        <v>0.3020711215318484</v>
      </c>
      <c r="S36" s="32">
        <v>0.3020711215318484</v>
      </c>
      <c r="T36" s="32">
        <v>0.3020711215318484</v>
      </c>
      <c r="U36" s="59">
        <f t="shared" si="1"/>
        <v>0.32473533859855486</v>
      </c>
      <c r="V36" s="59">
        <f t="shared" si="2"/>
        <v>0.31500347580123211</v>
      </c>
    </row>
    <row r="37" spans="1:22" s="15" customFormat="1" x14ac:dyDescent="0.2">
      <c r="A37" s="15" t="str">
        <f t="shared" si="0"/>
        <v>13095_2268008005</v>
      </c>
      <c r="B37" s="16" t="s">
        <v>138</v>
      </c>
      <c r="C37" s="31" t="s">
        <v>38</v>
      </c>
      <c r="D37" s="34" t="s">
        <v>1</v>
      </c>
      <c r="E37" s="34" t="s">
        <v>6</v>
      </c>
      <c r="F37" s="34" t="s">
        <v>3</v>
      </c>
      <c r="G37" s="34" t="s">
        <v>3</v>
      </c>
      <c r="H37" s="29" t="s">
        <v>131</v>
      </c>
      <c r="I37" s="19" t="s">
        <v>132</v>
      </c>
      <c r="J37" s="15" t="s">
        <v>0</v>
      </c>
      <c r="K37" s="15" t="s">
        <v>99</v>
      </c>
      <c r="L37" s="32">
        <v>1.164179104477612</v>
      </c>
      <c r="M37" s="32">
        <v>1.164179104477612</v>
      </c>
      <c r="N37" s="32">
        <v>1.164179104477612</v>
      </c>
      <c r="O37" s="32">
        <v>1.164179104477612</v>
      </c>
      <c r="P37" s="32">
        <v>1.164179104477612</v>
      </c>
      <c r="Q37" s="32">
        <v>1.164179104477612</v>
      </c>
      <c r="R37" s="32">
        <v>1.164179104477612</v>
      </c>
      <c r="S37" s="32">
        <v>1.164179104477612</v>
      </c>
      <c r="T37" s="32">
        <v>1.164179104477612</v>
      </c>
      <c r="U37" s="59">
        <f t="shared" si="1"/>
        <v>1.1453744493392068</v>
      </c>
      <c r="V37" s="59">
        <f t="shared" si="2"/>
        <v>1.1530434782608696</v>
      </c>
    </row>
    <row r="38" spans="1:22" s="15" customFormat="1" x14ac:dyDescent="0.2">
      <c r="A38" s="15" t="str">
        <f t="shared" si="0"/>
        <v>13121_2268008005</v>
      </c>
      <c r="B38" s="16" t="s">
        <v>73</v>
      </c>
      <c r="C38" s="31" t="s">
        <v>38</v>
      </c>
      <c r="D38" s="34" t="s">
        <v>1</v>
      </c>
      <c r="E38" s="34" t="s">
        <v>6</v>
      </c>
      <c r="F38" s="34" t="s">
        <v>3</v>
      </c>
      <c r="G38" s="34" t="s">
        <v>3</v>
      </c>
      <c r="H38" s="29" t="s">
        <v>131</v>
      </c>
      <c r="I38" s="19" t="s">
        <v>132</v>
      </c>
      <c r="J38" s="15" t="s">
        <v>0</v>
      </c>
      <c r="K38" s="15" t="s">
        <v>99</v>
      </c>
      <c r="L38" s="32">
        <v>1.2948816189645005</v>
      </c>
      <c r="M38" s="32">
        <v>1.3298418831136993</v>
      </c>
      <c r="N38" s="32">
        <v>1.3657463377596348</v>
      </c>
      <c r="O38" s="32">
        <v>1.4026201986722495</v>
      </c>
      <c r="P38" s="32">
        <v>1.4404900824975939</v>
      </c>
      <c r="Q38" s="32">
        <v>1.4793826058817183</v>
      </c>
      <c r="R38" s="32">
        <v>1.5193243854706733</v>
      </c>
      <c r="S38" s="32">
        <v>1.5603448396627251</v>
      </c>
      <c r="T38" s="32">
        <v>1.6024733868561398</v>
      </c>
      <c r="U38" s="59">
        <f t="shared" si="1"/>
        <v>1.2577916550095745</v>
      </c>
      <c r="V38" s="59">
        <f t="shared" si="2"/>
        <v>1.5105547480111898</v>
      </c>
    </row>
    <row r="39" spans="1:22" s="15" customFormat="1" x14ac:dyDescent="0.2">
      <c r="A39" s="15" t="str">
        <f t="shared" si="0"/>
        <v>13135_2268008005</v>
      </c>
      <c r="B39" s="33" t="s">
        <v>75</v>
      </c>
      <c r="C39" s="31" t="s">
        <v>38</v>
      </c>
      <c r="D39" s="34" t="s">
        <v>1</v>
      </c>
      <c r="E39" s="34" t="s">
        <v>6</v>
      </c>
      <c r="F39" s="34" t="s">
        <v>3</v>
      </c>
      <c r="G39" s="34" t="s">
        <v>3</v>
      </c>
      <c r="H39" s="29" t="s">
        <v>131</v>
      </c>
      <c r="I39" s="15" t="s">
        <v>132</v>
      </c>
      <c r="J39" s="15" t="s">
        <v>0</v>
      </c>
      <c r="K39" s="15" t="s">
        <v>133</v>
      </c>
      <c r="L39" s="32">
        <v>1.2801847076884305</v>
      </c>
      <c r="M39" s="32">
        <v>1.3142266381764451</v>
      </c>
      <c r="N39" s="32">
        <v>1.3491831643928236</v>
      </c>
      <c r="O39" s="32">
        <v>1.3850800305136235</v>
      </c>
      <c r="P39" s="32">
        <v>1.4219443356715369</v>
      </c>
      <c r="Q39" s="32">
        <v>1.4597991141293523</v>
      </c>
      <c r="R39" s="32">
        <v>1.4986728199763966</v>
      </c>
      <c r="S39" s="32">
        <v>1.5385925523453623</v>
      </c>
      <c r="T39" s="32">
        <v>1.5795854103689411</v>
      </c>
      <c r="U39" s="59">
        <f t="shared" si="1"/>
        <v>1.245293488482746</v>
      </c>
      <c r="V39" s="59">
        <f t="shared" si="2"/>
        <v>1.4913439212300659</v>
      </c>
    </row>
    <row r="40" spans="1:22" s="15" customFormat="1" x14ac:dyDescent="0.2">
      <c r="A40" s="15" t="str">
        <f t="shared" si="0"/>
        <v>13157_2268008005</v>
      </c>
      <c r="B40" s="16" t="s">
        <v>139</v>
      </c>
      <c r="C40" s="31" t="s">
        <v>38</v>
      </c>
      <c r="D40" s="34" t="s">
        <v>1</v>
      </c>
      <c r="E40" s="34" t="s">
        <v>6</v>
      </c>
      <c r="F40" s="34" t="s">
        <v>3</v>
      </c>
      <c r="G40" s="34" t="s">
        <v>3</v>
      </c>
      <c r="H40" s="29" t="s">
        <v>131</v>
      </c>
      <c r="I40" s="19" t="s">
        <v>132</v>
      </c>
      <c r="J40" s="15" t="s">
        <v>0</v>
      </c>
      <c r="K40" s="15" t="s">
        <v>99</v>
      </c>
      <c r="L40" s="32">
        <v>1.9130434782608696</v>
      </c>
      <c r="M40" s="32">
        <v>1.9130434782608696</v>
      </c>
      <c r="N40" s="32">
        <v>1.9130434782608696</v>
      </c>
      <c r="O40" s="32">
        <v>1.9130434782608696</v>
      </c>
      <c r="P40" s="32">
        <v>1.9130434782608696</v>
      </c>
      <c r="Q40" s="32">
        <v>1.9130434782608696</v>
      </c>
      <c r="R40" s="32">
        <v>1.9130434782608696</v>
      </c>
      <c r="S40" s="32">
        <v>1.9130434782608696</v>
      </c>
      <c r="T40" s="32">
        <v>1.9130434782608696</v>
      </c>
      <c r="U40" s="59">
        <f t="shared" si="1"/>
        <v>1.7529880478087652</v>
      </c>
      <c r="V40" s="59">
        <f t="shared" si="2"/>
        <v>1.8155339805825244</v>
      </c>
    </row>
    <row r="41" spans="1:22" s="15" customFormat="1" x14ac:dyDescent="0.2">
      <c r="A41" s="15" t="str">
        <f t="shared" si="0"/>
        <v>13185_2268008005</v>
      </c>
      <c r="B41" s="16" t="s">
        <v>140</v>
      </c>
      <c r="C41" s="31" t="s">
        <v>38</v>
      </c>
      <c r="D41" s="34" t="s">
        <v>1</v>
      </c>
      <c r="E41" s="34" t="s">
        <v>6</v>
      </c>
      <c r="F41" s="34" t="s">
        <v>3</v>
      </c>
      <c r="G41" s="34" t="s">
        <v>3</v>
      </c>
      <c r="H41" s="29" t="s">
        <v>131</v>
      </c>
      <c r="I41" s="19" t="s">
        <v>132</v>
      </c>
      <c r="J41" s="15" t="s">
        <v>0</v>
      </c>
      <c r="K41" s="15" t="s">
        <v>99</v>
      </c>
      <c r="L41" s="32">
        <v>4.6413502109704644E-2</v>
      </c>
      <c r="M41" s="32">
        <v>4.6413502109704644E-2</v>
      </c>
      <c r="N41" s="32">
        <v>4.6413502109704644E-2</v>
      </c>
      <c r="O41" s="32">
        <v>4.6413502109704644E-2</v>
      </c>
      <c r="P41" s="32">
        <v>4.6413502109704644E-2</v>
      </c>
      <c r="Q41" s="32">
        <v>4.6413502109704644E-2</v>
      </c>
      <c r="R41" s="32">
        <v>4.6413502109704644E-2</v>
      </c>
      <c r="S41" s="32">
        <v>4.6413502109704644E-2</v>
      </c>
      <c r="T41" s="32">
        <v>4.6413502109704644E-2</v>
      </c>
      <c r="U41" s="59">
        <f t="shared" si="1"/>
        <v>5.1305970149253734E-2</v>
      </c>
      <c r="V41" s="59">
        <f t="shared" si="2"/>
        <v>4.9171706547462529E-2</v>
      </c>
    </row>
    <row r="42" spans="1:22" s="15" customFormat="1" x14ac:dyDescent="0.2">
      <c r="A42" s="15" t="str">
        <f t="shared" si="0"/>
        <v>13_2270008005</v>
      </c>
      <c r="B42" s="27" t="s">
        <v>122</v>
      </c>
      <c r="C42" s="28" t="s">
        <v>17</v>
      </c>
      <c r="D42" s="34" t="s">
        <v>1</v>
      </c>
      <c r="E42" s="34" t="s">
        <v>7</v>
      </c>
      <c r="F42" s="34" t="s">
        <v>3</v>
      </c>
      <c r="G42" s="34" t="s">
        <v>3</v>
      </c>
      <c r="H42" s="29" t="s">
        <v>131</v>
      </c>
      <c r="I42" s="19" t="s">
        <v>132</v>
      </c>
      <c r="J42" s="15" t="s">
        <v>0</v>
      </c>
      <c r="K42" s="28" t="s">
        <v>133</v>
      </c>
      <c r="L42" s="30">
        <v>1.2801847076884305</v>
      </c>
      <c r="M42" s="30">
        <v>1.3142266381764451</v>
      </c>
      <c r="N42" s="30">
        <v>1.3491831643928236</v>
      </c>
      <c r="O42" s="30">
        <v>1.3850800305136235</v>
      </c>
      <c r="P42" s="30">
        <v>1.4219443356715369</v>
      </c>
      <c r="Q42" s="30">
        <v>1.4597991141293523</v>
      </c>
      <c r="R42" s="30">
        <v>1.4986728199763966</v>
      </c>
      <c r="S42" s="30">
        <v>1.5385925523453623</v>
      </c>
      <c r="T42" s="30">
        <v>1.5795854103689411</v>
      </c>
      <c r="U42" s="59">
        <f t="shared" si="1"/>
        <v>1.245293488482746</v>
      </c>
      <c r="V42" s="59">
        <f t="shared" si="2"/>
        <v>1.4913439212300659</v>
      </c>
    </row>
    <row r="43" spans="1:22" s="15" customFormat="1" x14ac:dyDescent="0.2">
      <c r="A43" s="15" t="str">
        <f t="shared" si="0"/>
        <v>13021_2270008005</v>
      </c>
      <c r="B43" s="16" t="s">
        <v>134</v>
      </c>
      <c r="C43" s="31" t="s">
        <v>17</v>
      </c>
      <c r="D43" s="34" t="s">
        <v>1</v>
      </c>
      <c r="E43" s="34" t="s">
        <v>7</v>
      </c>
      <c r="F43" s="34" t="s">
        <v>3</v>
      </c>
      <c r="G43" s="34" t="s">
        <v>3</v>
      </c>
      <c r="H43" s="29" t="s">
        <v>131</v>
      </c>
      <c r="I43" s="19" t="s">
        <v>132</v>
      </c>
      <c r="J43" s="15" t="s">
        <v>0</v>
      </c>
      <c r="K43" s="15" t="s">
        <v>99</v>
      </c>
      <c r="L43" s="32">
        <v>0.34794156706507307</v>
      </c>
      <c r="M43" s="32">
        <v>0.34794156706507307</v>
      </c>
      <c r="N43" s="32">
        <v>0.34794156706507307</v>
      </c>
      <c r="O43" s="32">
        <v>0.34794156706507307</v>
      </c>
      <c r="P43" s="32">
        <v>0.34794156706507307</v>
      </c>
      <c r="Q43" s="32">
        <v>0.34794156706507307</v>
      </c>
      <c r="R43" s="32">
        <v>0.34794156706507307</v>
      </c>
      <c r="S43" s="32">
        <v>0.34794156706507307</v>
      </c>
      <c r="T43" s="32">
        <v>0.34794156706507307</v>
      </c>
      <c r="U43" s="59">
        <f t="shared" si="1"/>
        <v>0.37221196192641004</v>
      </c>
      <c r="V43" s="59">
        <f t="shared" si="2"/>
        <v>0.36181965881397238</v>
      </c>
    </row>
    <row r="44" spans="1:22" s="15" customFormat="1" x14ac:dyDescent="0.2">
      <c r="A44" s="15" t="str">
        <f t="shared" si="0"/>
        <v>13051_2270008005</v>
      </c>
      <c r="B44" s="16" t="s">
        <v>135</v>
      </c>
      <c r="C44" s="31" t="s">
        <v>17</v>
      </c>
      <c r="D44" s="34" t="s">
        <v>1</v>
      </c>
      <c r="E44" s="34" t="s">
        <v>7</v>
      </c>
      <c r="F44" s="34" t="s">
        <v>3</v>
      </c>
      <c r="G44" s="34" t="s">
        <v>3</v>
      </c>
      <c r="H44" s="29" t="s">
        <v>131</v>
      </c>
      <c r="I44" s="19" t="s">
        <v>132</v>
      </c>
      <c r="J44" s="15" t="s">
        <v>0</v>
      </c>
      <c r="K44" s="15" t="s">
        <v>99</v>
      </c>
      <c r="L44" s="32">
        <v>0.88106069011427934</v>
      </c>
      <c r="M44" s="32">
        <v>0.89038056141129485</v>
      </c>
      <c r="N44" s="32">
        <v>0.89975590813269724</v>
      </c>
      <c r="O44" s="32">
        <v>0.90924220570287362</v>
      </c>
      <c r="P44" s="32">
        <v>0.91889492954621099</v>
      </c>
      <c r="Q44" s="32">
        <v>0.92860312881393547</v>
      </c>
      <c r="R44" s="32">
        <v>0.93847775435482084</v>
      </c>
      <c r="S44" s="32">
        <v>0.94846333074448019</v>
      </c>
      <c r="T44" s="32">
        <v>0.95850438255852655</v>
      </c>
      <c r="U44" s="59">
        <f t="shared" si="1"/>
        <v>0.89166610523479073</v>
      </c>
      <c r="V44" s="59">
        <f t="shared" si="2"/>
        <v>0.95134740583870403</v>
      </c>
    </row>
    <row r="45" spans="1:22" s="15" customFormat="1" x14ac:dyDescent="0.2">
      <c r="A45" s="15" t="str">
        <f t="shared" si="0"/>
        <v>13053_2270008005</v>
      </c>
      <c r="B45" s="16" t="s">
        <v>136</v>
      </c>
      <c r="C45" s="31" t="s">
        <v>17</v>
      </c>
      <c r="D45" s="34" t="s">
        <v>1</v>
      </c>
      <c r="E45" s="34" t="s">
        <v>7</v>
      </c>
      <c r="F45" s="34" t="s">
        <v>3</v>
      </c>
      <c r="G45" s="34" t="s">
        <v>3</v>
      </c>
      <c r="H45" s="29" t="s">
        <v>131</v>
      </c>
      <c r="I45" s="19" t="s">
        <v>132</v>
      </c>
      <c r="J45" s="15" t="s">
        <v>0</v>
      </c>
      <c r="K45" s="15" t="s">
        <v>99</v>
      </c>
      <c r="L45" s="32">
        <v>0.51731893837156995</v>
      </c>
      <c r="M45" s="32">
        <v>0.51731893837156995</v>
      </c>
      <c r="N45" s="32">
        <v>0.51731893837156995</v>
      </c>
      <c r="O45" s="32">
        <v>0.51731893837156995</v>
      </c>
      <c r="P45" s="32">
        <v>0.51731893837156995</v>
      </c>
      <c r="Q45" s="32">
        <v>0.51731893837156995</v>
      </c>
      <c r="R45" s="32">
        <v>0.51731893837156995</v>
      </c>
      <c r="S45" s="32">
        <v>0.51731893837156995</v>
      </c>
      <c r="T45" s="32">
        <v>0.51731893837156995</v>
      </c>
      <c r="U45" s="59">
        <f t="shared" si="1"/>
        <v>0.54355532447889587</v>
      </c>
      <c r="V45" s="59">
        <f t="shared" si="2"/>
        <v>0.53243640721172181</v>
      </c>
    </row>
    <row r="46" spans="1:22" s="15" customFormat="1" x14ac:dyDescent="0.2">
      <c r="A46" s="15" t="str">
        <f t="shared" si="0"/>
        <v>13073_2270008005</v>
      </c>
      <c r="B46" s="16" t="s">
        <v>137</v>
      </c>
      <c r="C46" s="31" t="s">
        <v>17</v>
      </c>
      <c r="D46" s="34" t="s">
        <v>1</v>
      </c>
      <c r="E46" s="34" t="s">
        <v>7</v>
      </c>
      <c r="F46" s="34" t="s">
        <v>3</v>
      </c>
      <c r="G46" s="34" t="s">
        <v>3</v>
      </c>
      <c r="H46" s="29" t="s">
        <v>131</v>
      </c>
      <c r="I46" s="19" t="s">
        <v>132</v>
      </c>
      <c r="J46" s="15" t="s">
        <v>0</v>
      </c>
      <c r="K46" s="15" t="s">
        <v>99</v>
      </c>
      <c r="L46" s="32">
        <v>0.3020711215318484</v>
      </c>
      <c r="M46" s="32">
        <v>0.3020711215318484</v>
      </c>
      <c r="N46" s="32">
        <v>0.3020711215318484</v>
      </c>
      <c r="O46" s="32">
        <v>0.3020711215318484</v>
      </c>
      <c r="P46" s="32">
        <v>0.3020711215318484</v>
      </c>
      <c r="Q46" s="32">
        <v>0.3020711215318484</v>
      </c>
      <c r="R46" s="32">
        <v>0.3020711215318484</v>
      </c>
      <c r="S46" s="32">
        <v>0.3020711215318484</v>
      </c>
      <c r="T46" s="32">
        <v>0.3020711215318484</v>
      </c>
      <c r="U46" s="59">
        <f t="shared" si="1"/>
        <v>0.32473533859855486</v>
      </c>
      <c r="V46" s="59">
        <f t="shared" si="2"/>
        <v>0.31500347580123211</v>
      </c>
    </row>
    <row r="47" spans="1:22" s="15" customFormat="1" x14ac:dyDescent="0.2">
      <c r="A47" s="15" t="str">
        <f t="shared" si="0"/>
        <v>13095_2270008005</v>
      </c>
      <c r="B47" s="16" t="s">
        <v>138</v>
      </c>
      <c r="C47" s="31" t="s">
        <v>17</v>
      </c>
      <c r="D47" s="34" t="s">
        <v>1</v>
      </c>
      <c r="E47" s="34" t="s">
        <v>7</v>
      </c>
      <c r="F47" s="34" t="s">
        <v>3</v>
      </c>
      <c r="G47" s="34" t="s">
        <v>3</v>
      </c>
      <c r="H47" s="29" t="s">
        <v>131</v>
      </c>
      <c r="I47" s="19" t="s">
        <v>132</v>
      </c>
      <c r="J47" s="15" t="s">
        <v>0</v>
      </c>
      <c r="K47" s="15" t="s">
        <v>99</v>
      </c>
      <c r="L47" s="32">
        <v>1.164179104477612</v>
      </c>
      <c r="M47" s="32">
        <v>1.164179104477612</v>
      </c>
      <c r="N47" s="32">
        <v>1.164179104477612</v>
      </c>
      <c r="O47" s="32">
        <v>1.164179104477612</v>
      </c>
      <c r="P47" s="32">
        <v>1.164179104477612</v>
      </c>
      <c r="Q47" s="32">
        <v>1.164179104477612</v>
      </c>
      <c r="R47" s="32">
        <v>1.164179104477612</v>
      </c>
      <c r="S47" s="32">
        <v>1.164179104477612</v>
      </c>
      <c r="T47" s="32">
        <v>1.164179104477612</v>
      </c>
      <c r="U47" s="59">
        <f t="shared" si="1"/>
        <v>1.1453744493392068</v>
      </c>
      <c r="V47" s="59">
        <f t="shared" si="2"/>
        <v>1.1530434782608696</v>
      </c>
    </row>
    <row r="48" spans="1:22" s="15" customFormat="1" x14ac:dyDescent="0.2">
      <c r="A48" s="15" t="str">
        <f t="shared" si="0"/>
        <v>13121_2270008005</v>
      </c>
      <c r="B48" s="16" t="s">
        <v>73</v>
      </c>
      <c r="C48" s="31" t="s">
        <v>17</v>
      </c>
      <c r="D48" s="34" t="s">
        <v>1</v>
      </c>
      <c r="E48" s="34" t="s">
        <v>7</v>
      </c>
      <c r="F48" s="34" t="s">
        <v>3</v>
      </c>
      <c r="G48" s="34" t="s">
        <v>3</v>
      </c>
      <c r="H48" s="29" t="s">
        <v>131</v>
      </c>
      <c r="I48" s="19" t="s">
        <v>132</v>
      </c>
      <c r="J48" s="15" t="s">
        <v>0</v>
      </c>
      <c r="K48" s="15" t="s">
        <v>99</v>
      </c>
      <c r="L48" s="32">
        <v>1.2948816189645005</v>
      </c>
      <c r="M48" s="32">
        <v>1.3298418831136993</v>
      </c>
      <c r="N48" s="32">
        <v>1.3657463377596348</v>
      </c>
      <c r="O48" s="32">
        <v>1.4026201986722495</v>
      </c>
      <c r="P48" s="32">
        <v>1.4404900824975939</v>
      </c>
      <c r="Q48" s="32">
        <v>1.4793826058817183</v>
      </c>
      <c r="R48" s="32">
        <v>1.5193243854706733</v>
      </c>
      <c r="S48" s="32">
        <v>1.5603448396627251</v>
      </c>
      <c r="T48" s="32">
        <v>1.6024733868561398</v>
      </c>
      <c r="U48" s="59">
        <f t="shared" si="1"/>
        <v>1.2577916550095745</v>
      </c>
      <c r="V48" s="59">
        <f t="shared" si="2"/>
        <v>1.5105547480111898</v>
      </c>
    </row>
    <row r="49" spans="1:22" s="15" customFormat="1" x14ac:dyDescent="0.2">
      <c r="A49" s="15" t="str">
        <f t="shared" si="0"/>
        <v>13135_2270008005</v>
      </c>
      <c r="B49" s="33" t="s">
        <v>75</v>
      </c>
      <c r="C49" s="31" t="s">
        <v>17</v>
      </c>
      <c r="D49" s="34" t="s">
        <v>1</v>
      </c>
      <c r="E49" s="34" t="s">
        <v>7</v>
      </c>
      <c r="F49" s="34" t="s">
        <v>3</v>
      </c>
      <c r="G49" s="34" t="s">
        <v>3</v>
      </c>
      <c r="H49" s="29" t="s">
        <v>131</v>
      </c>
      <c r="I49" s="15" t="s">
        <v>132</v>
      </c>
      <c r="J49" s="15" t="s">
        <v>0</v>
      </c>
      <c r="K49" s="15" t="s">
        <v>133</v>
      </c>
      <c r="L49" s="32">
        <v>1.2801847076884305</v>
      </c>
      <c r="M49" s="32">
        <v>1.3142266381764451</v>
      </c>
      <c r="N49" s="32">
        <v>1.3491831643928236</v>
      </c>
      <c r="O49" s="32">
        <v>1.3850800305136235</v>
      </c>
      <c r="P49" s="32">
        <v>1.4219443356715369</v>
      </c>
      <c r="Q49" s="32">
        <v>1.4597991141293523</v>
      </c>
      <c r="R49" s="32">
        <v>1.4986728199763966</v>
      </c>
      <c r="S49" s="32">
        <v>1.5385925523453623</v>
      </c>
      <c r="T49" s="32">
        <v>1.5795854103689411</v>
      </c>
      <c r="U49" s="59">
        <f t="shared" si="1"/>
        <v>1.245293488482746</v>
      </c>
      <c r="V49" s="59">
        <f t="shared" si="2"/>
        <v>1.4913439212300659</v>
      </c>
    </row>
    <row r="50" spans="1:22" s="15" customFormat="1" x14ac:dyDescent="0.2">
      <c r="A50" s="15" t="str">
        <f t="shared" si="0"/>
        <v>13157_2270008005</v>
      </c>
      <c r="B50" s="16" t="s">
        <v>139</v>
      </c>
      <c r="C50" s="31" t="s">
        <v>17</v>
      </c>
      <c r="D50" s="34" t="s">
        <v>1</v>
      </c>
      <c r="E50" s="34" t="s">
        <v>7</v>
      </c>
      <c r="F50" s="34" t="s">
        <v>3</v>
      </c>
      <c r="G50" s="34" t="s">
        <v>3</v>
      </c>
      <c r="H50" s="29" t="s">
        <v>131</v>
      </c>
      <c r="I50" s="19" t="s">
        <v>132</v>
      </c>
      <c r="J50" s="15" t="s">
        <v>0</v>
      </c>
      <c r="K50" s="15" t="s">
        <v>99</v>
      </c>
      <c r="L50" s="32">
        <v>1.9130434782608696</v>
      </c>
      <c r="M50" s="32">
        <v>1.9130434782608696</v>
      </c>
      <c r="N50" s="32">
        <v>1.9130434782608696</v>
      </c>
      <c r="O50" s="32">
        <v>1.9130434782608696</v>
      </c>
      <c r="P50" s="32">
        <v>1.9130434782608696</v>
      </c>
      <c r="Q50" s="32">
        <v>1.9130434782608696</v>
      </c>
      <c r="R50" s="32">
        <v>1.9130434782608696</v>
      </c>
      <c r="S50" s="32">
        <v>1.9130434782608696</v>
      </c>
      <c r="T50" s="32">
        <v>1.9130434782608696</v>
      </c>
      <c r="U50" s="59">
        <f t="shared" si="1"/>
        <v>1.7529880478087652</v>
      </c>
      <c r="V50" s="59">
        <f t="shared" si="2"/>
        <v>1.8155339805825244</v>
      </c>
    </row>
    <row r="51" spans="1:22" s="15" customFormat="1" x14ac:dyDescent="0.2">
      <c r="A51" s="15" t="str">
        <f t="shared" si="0"/>
        <v>13185_2270008005</v>
      </c>
      <c r="B51" s="16" t="s">
        <v>140</v>
      </c>
      <c r="C51" s="31" t="s">
        <v>17</v>
      </c>
      <c r="D51" s="34" t="s">
        <v>1</v>
      </c>
      <c r="E51" s="34" t="s">
        <v>7</v>
      </c>
      <c r="F51" s="34" t="s">
        <v>3</v>
      </c>
      <c r="G51" s="34" t="s">
        <v>3</v>
      </c>
      <c r="H51" s="29" t="s">
        <v>131</v>
      </c>
      <c r="I51" s="19" t="s">
        <v>132</v>
      </c>
      <c r="J51" s="15" t="s">
        <v>0</v>
      </c>
      <c r="K51" s="15" t="s">
        <v>99</v>
      </c>
      <c r="L51" s="32">
        <v>4.6413502109704644E-2</v>
      </c>
      <c r="M51" s="32">
        <v>4.6413502109704644E-2</v>
      </c>
      <c r="N51" s="32">
        <v>4.6413502109704644E-2</v>
      </c>
      <c r="O51" s="32">
        <v>4.6413502109704644E-2</v>
      </c>
      <c r="P51" s="32">
        <v>4.6413502109704644E-2</v>
      </c>
      <c r="Q51" s="32">
        <v>4.6413502109704644E-2</v>
      </c>
      <c r="R51" s="32">
        <v>4.6413502109704644E-2</v>
      </c>
      <c r="S51" s="32">
        <v>4.6413502109704644E-2</v>
      </c>
      <c r="T51" s="32">
        <v>4.6413502109704644E-2</v>
      </c>
      <c r="U51" s="59">
        <f t="shared" si="1"/>
        <v>5.1305970149253734E-2</v>
      </c>
      <c r="V51" s="59">
        <f t="shared" si="2"/>
        <v>4.9171706547462529E-2</v>
      </c>
    </row>
    <row r="52" spans="1:22" s="15" customFormat="1" x14ac:dyDescent="0.2">
      <c r="A52" s="15" t="str">
        <f t="shared" si="0"/>
        <v>13_2275001000</v>
      </c>
      <c r="B52" s="27" t="s">
        <v>122</v>
      </c>
      <c r="C52" s="28" t="s">
        <v>18</v>
      </c>
      <c r="D52" s="17" t="s">
        <v>1</v>
      </c>
      <c r="E52" s="17" t="s">
        <v>8</v>
      </c>
      <c r="F52" s="17" t="s">
        <v>9</v>
      </c>
      <c r="G52" s="17" t="s">
        <v>2</v>
      </c>
      <c r="H52" s="29" t="s">
        <v>141</v>
      </c>
      <c r="I52" s="19" t="s">
        <v>142</v>
      </c>
      <c r="J52" s="15" t="s">
        <v>0</v>
      </c>
      <c r="K52" s="28" t="s">
        <v>133</v>
      </c>
      <c r="L52" s="32">
        <v>1</v>
      </c>
      <c r="M52" s="32">
        <v>1</v>
      </c>
      <c r="N52" s="32">
        <v>1</v>
      </c>
      <c r="O52" s="32">
        <v>1</v>
      </c>
      <c r="P52" s="32">
        <v>1</v>
      </c>
      <c r="Q52" s="32">
        <v>1</v>
      </c>
      <c r="R52" s="32">
        <v>1</v>
      </c>
      <c r="S52" s="32">
        <v>1</v>
      </c>
      <c r="T52" s="32">
        <v>1</v>
      </c>
      <c r="U52" s="59">
        <f t="shared" si="1"/>
        <v>1</v>
      </c>
      <c r="V52" s="59">
        <f t="shared" si="2"/>
        <v>1</v>
      </c>
    </row>
    <row r="53" spans="1:22" s="15" customFormat="1" x14ac:dyDescent="0.2">
      <c r="A53" s="15" t="str">
        <f t="shared" si="0"/>
        <v>13021_2275001000</v>
      </c>
      <c r="B53" s="16" t="s">
        <v>134</v>
      </c>
      <c r="C53" s="31" t="s">
        <v>18</v>
      </c>
      <c r="D53" s="17" t="s">
        <v>1</v>
      </c>
      <c r="E53" s="17" t="s">
        <v>8</v>
      </c>
      <c r="F53" s="17" t="s">
        <v>9</v>
      </c>
      <c r="G53" s="17" t="s">
        <v>2</v>
      </c>
      <c r="H53" s="29" t="s">
        <v>141</v>
      </c>
      <c r="I53" s="19" t="s">
        <v>142</v>
      </c>
      <c r="J53" s="15" t="s">
        <v>0</v>
      </c>
      <c r="K53" s="15" t="s">
        <v>99</v>
      </c>
      <c r="L53" s="32">
        <v>1</v>
      </c>
      <c r="M53" s="32">
        <v>1</v>
      </c>
      <c r="N53" s="32">
        <v>1</v>
      </c>
      <c r="O53" s="32">
        <v>1</v>
      </c>
      <c r="P53" s="32">
        <v>1</v>
      </c>
      <c r="Q53" s="32">
        <v>1</v>
      </c>
      <c r="R53" s="32">
        <v>1</v>
      </c>
      <c r="S53" s="32">
        <v>1</v>
      </c>
      <c r="T53" s="32">
        <v>1</v>
      </c>
      <c r="U53" s="59">
        <f t="shared" si="1"/>
        <v>1</v>
      </c>
      <c r="V53" s="59">
        <f t="shared" si="2"/>
        <v>1</v>
      </c>
    </row>
    <row r="54" spans="1:22" s="15" customFormat="1" x14ac:dyDescent="0.2">
      <c r="A54" s="15" t="str">
        <f t="shared" si="0"/>
        <v>13051_2275001000</v>
      </c>
      <c r="B54" s="16" t="s">
        <v>135</v>
      </c>
      <c r="C54" s="31" t="s">
        <v>18</v>
      </c>
      <c r="D54" s="17" t="s">
        <v>1</v>
      </c>
      <c r="E54" s="17" t="s">
        <v>8</v>
      </c>
      <c r="F54" s="17" t="s">
        <v>9</v>
      </c>
      <c r="G54" s="17" t="s">
        <v>2</v>
      </c>
      <c r="H54" s="29" t="s">
        <v>141</v>
      </c>
      <c r="I54" s="19" t="s">
        <v>142</v>
      </c>
      <c r="J54" s="15" t="s">
        <v>0</v>
      </c>
      <c r="K54" s="15" t="s">
        <v>99</v>
      </c>
      <c r="L54" s="32">
        <v>1</v>
      </c>
      <c r="M54" s="32">
        <v>1</v>
      </c>
      <c r="N54" s="32">
        <v>1</v>
      </c>
      <c r="O54" s="32">
        <v>1</v>
      </c>
      <c r="P54" s="32">
        <v>1</v>
      </c>
      <c r="Q54" s="32">
        <v>1</v>
      </c>
      <c r="R54" s="32">
        <v>1</v>
      </c>
      <c r="S54" s="32">
        <v>1</v>
      </c>
      <c r="T54" s="32">
        <v>1</v>
      </c>
      <c r="U54" s="59">
        <f t="shared" si="1"/>
        <v>1</v>
      </c>
      <c r="V54" s="59">
        <f t="shared" si="2"/>
        <v>1</v>
      </c>
    </row>
    <row r="55" spans="1:22" s="15" customFormat="1" x14ac:dyDescent="0.2">
      <c r="A55" s="15" t="str">
        <f t="shared" si="0"/>
        <v>13053_2275001000</v>
      </c>
      <c r="B55" s="16" t="s">
        <v>136</v>
      </c>
      <c r="C55" s="31" t="s">
        <v>18</v>
      </c>
      <c r="D55" s="17" t="s">
        <v>1</v>
      </c>
      <c r="E55" s="17" t="s">
        <v>8</v>
      </c>
      <c r="F55" s="17" t="s">
        <v>9</v>
      </c>
      <c r="G55" s="17" t="s">
        <v>2</v>
      </c>
      <c r="H55" s="29" t="s">
        <v>141</v>
      </c>
      <c r="I55" s="19" t="s">
        <v>142</v>
      </c>
      <c r="J55" s="15" t="s">
        <v>0</v>
      </c>
      <c r="K55" s="15" t="s">
        <v>99</v>
      </c>
      <c r="L55" s="32">
        <v>1</v>
      </c>
      <c r="M55" s="32">
        <v>1</v>
      </c>
      <c r="N55" s="32">
        <v>1</v>
      </c>
      <c r="O55" s="32">
        <v>1</v>
      </c>
      <c r="P55" s="32">
        <v>1</v>
      </c>
      <c r="Q55" s="32">
        <v>1</v>
      </c>
      <c r="R55" s="32">
        <v>1</v>
      </c>
      <c r="S55" s="32">
        <v>1</v>
      </c>
      <c r="T55" s="32">
        <v>1</v>
      </c>
      <c r="U55" s="59">
        <f t="shared" si="1"/>
        <v>1</v>
      </c>
      <c r="V55" s="59">
        <f t="shared" si="2"/>
        <v>1</v>
      </c>
    </row>
    <row r="56" spans="1:22" s="15" customFormat="1" x14ac:dyDescent="0.2">
      <c r="A56" s="15" t="str">
        <f t="shared" si="0"/>
        <v>13073_2275001000</v>
      </c>
      <c r="B56" s="16" t="s">
        <v>137</v>
      </c>
      <c r="C56" s="31" t="s">
        <v>18</v>
      </c>
      <c r="D56" s="17" t="s">
        <v>1</v>
      </c>
      <c r="E56" s="17" t="s">
        <v>8</v>
      </c>
      <c r="F56" s="17" t="s">
        <v>9</v>
      </c>
      <c r="G56" s="17" t="s">
        <v>2</v>
      </c>
      <c r="H56" s="29" t="s">
        <v>141</v>
      </c>
      <c r="I56" s="19" t="s">
        <v>142</v>
      </c>
      <c r="J56" s="15" t="s">
        <v>0</v>
      </c>
      <c r="K56" s="15" t="s">
        <v>99</v>
      </c>
      <c r="L56" s="32">
        <v>1</v>
      </c>
      <c r="M56" s="32">
        <v>1</v>
      </c>
      <c r="N56" s="32">
        <v>1</v>
      </c>
      <c r="O56" s="32">
        <v>1</v>
      </c>
      <c r="P56" s="32">
        <v>1</v>
      </c>
      <c r="Q56" s="32">
        <v>1</v>
      </c>
      <c r="R56" s="32">
        <v>1</v>
      </c>
      <c r="S56" s="32">
        <v>1</v>
      </c>
      <c r="T56" s="32">
        <v>1</v>
      </c>
      <c r="U56" s="59">
        <f t="shared" si="1"/>
        <v>1</v>
      </c>
      <c r="V56" s="59">
        <f t="shared" si="2"/>
        <v>1</v>
      </c>
    </row>
    <row r="57" spans="1:22" s="15" customFormat="1" x14ac:dyDescent="0.2">
      <c r="A57" s="15" t="str">
        <f t="shared" si="0"/>
        <v>13095_2275001000</v>
      </c>
      <c r="B57" s="16" t="s">
        <v>138</v>
      </c>
      <c r="C57" s="31" t="s">
        <v>18</v>
      </c>
      <c r="D57" s="17" t="s">
        <v>1</v>
      </c>
      <c r="E57" s="17" t="s">
        <v>8</v>
      </c>
      <c r="F57" s="17" t="s">
        <v>9</v>
      </c>
      <c r="G57" s="17" t="s">
        <v>2</v>
      </c>
      <c r="H57" s="29" t="s">
        <v>141</v>
      </c>
      <c r="I57" s="19" t="s">
        <v>142</v>
      </c>
      <c r="J57" s="15" t="s">
        <v>0</v>
      </c>
      <c r="K57" s="15" t="s">
        <v>99</v>
      </c>
      <c r="L57" s="32">
        <v>1</v>
      </c>
      <c r="M57" s="32">
        <v>1</v>
      </c>
      <c r="N57" s="32">
        <v>1</v>
      </c>
      <c r="O57" s="32">
        <v>1</v>
      </c>
      <c r="P57" s="32">
        <v>1</v>
      </c>
      <c r="Q57" s="32">
        <v>1</v>
      </c>
      <c r="R57" s="32">
        <v>1</v>
      </c>
      <c r="S57" s="32">
        <v>1</v>
      </c>
      <c r="T57" s="32">
        <v>1</v>
      </c>
      <c r="U57" s="59">
        <f t="shared" si="1"/>
        <v>1</v>
      </c>
      <c r="V57" s="59">
        <f t="shared" si="2"/>
        <v>1</v>
      </c>
    </row>
    <row r="58" spans="1:22" s="15" customFormat="1" x14ac:dyDescent="0.2">
      <c r="A58" s="15" t="str">
        <f t="shared" si="0"/>
        <v>13121_2275001000</v>
      </c>
      <c r="B58" s="16" t="s">
        <v>73</v>
      </c>
      <c r="C58" s="31" t="s">
        <v>18</v>
      </c>
      <c r="D58" s="17" t="s">
        <v>1</v>
      </c>
      <c r="E58" s="17" t="s">
        <v>8</v>
      </c>
      <c r="F58" s="17" t="s">
        <v>9</v>
      </c>
      <c r="G58" s="17" t="s">
        <v>2</v>
      </c>
      <c r="H58" s="29" t="s">
        <v>141</v>
      </c>
      <c r="I58" s="19" t="s">
        <v>142</v>
      </c>
      <c r="J58" s="15" t="s">
        <v>0</v>
      </c>
      <c r="K58" s="15" t="s">
        <v>99</v>
      </c>
      <c r="L58" s="32">
        <v>1</v>
      </c>
      <c r="M58" s="32">
        <v>1</v>
      </c>
      <c r="N58" s="32">
        <v>1</v>
      </c>
      <c r="O58" s="32">
        <v>1</v>
      </c>
      <c r="P58" s="32">
        <v>1</v>
      </c>
      <c r="Q58" s="32">
        <v>1</v>
      </c>
      <c r="R58" s="32">
        <v>1</v>
      </c>
      <c r="S58" s="32">
        <v>1</v>
      </c>
      <c r="T58" s="32">
        <v>1</v>
      </c>
      <c r="U58" s="59">
        <f t="shared" si="1"/>
        <v>1</v>
      </c>
      <c r="V58" s="59">
        <f t="shared" si="2"/>
        <v>1</v>
      </c>
    </row>
    <row r="59" spans="1:22" s="15" customFormat="1" x14ac:dyDescent="0.2">
      <c r="A59" s="15" t="str">
        <f t="shared" si="0"/>
        <v>13135_2275001000</v>
      </c>
      <c r="B59" s="16" t="s">
        <v>75</v>
      </c>
      <c r="C59" s="31" t="s">
        <v>18</v>
      </c>
      <c r="D59" s="17" t="s">
        <v>1</v>
      </c>
      <c r="E59" s="17" t="s">
        <v>8</v>
      </c>
      <c r="F59" s="17" t="s">
        <v>9</v>
      </c>
      <c r="G59" s="17" t="s">
        <v>2</v>
      </c>
      <c r="H59" s="29" t="s">
        <v>141</v>
      </c>
      <c r="I59" s="19" t="s">
        <v>142</v>
      </c>
      <c r="J59" s="15" t="s">
        <v>0</v>
      </c>
      <c r="K59" s="15" t="s">
        <v>99</v>
      </c>
      <c r="L59" s="32">
        <v>1</v>
      </c>
      <c r="M59" s="32">
        <v>1</v>
      </c>
      <c r="N59" s="32">
        <v>1</v>
      </c>
      <c r="O59" s="32">
        <v>1</v>
      </c>
      <c r="P59" s="32">
        <v>1</v>
      </c>
      <c r="Q59" s="32">
        <v>1</v>
      </c>
      <c r="R59" s="32">
        <v>1</v>
      </c>
      <c r="S59" s="32">
        <v>1</v>
      </c>
      <c r="T59" s="32">
        <v>1</v>
      </c>
      <c r="U59" s="59">
        <f t="shared" si="1"/>
        <v>1</v>
      </c>
      <c r="V59" s="59">
        <f t="shared" si="2"/>
        <v>1</v>
      </c>
    </row>
    <row r="60" spans="1:22" s="15" customFormat="1" x14ac:dyDescent="0.2">
      <c r="A60" s="15" t="str">
        <f t="shared" si="0"/>
        <v>13157_2275001000</v>
      </c>
      <c r="B60" s="16" t="s">
        <v>139</v>
      </c>
      <c r="C60" s="31" t="s">
        <v>18</v>
      </c>
      <c r="D60" s="17" t="s">
        <v>1</v>
      </c>
      <c r="E60" s="17" t="s">
        <v>8</v>
      </c>
      <c r="F60" s="17" t="s">
        <v>9</v>
      </c>
      <c r="G60" s="17" t="s">
        <v>2</v>
      </c>
      <c r="H60" s="29" t="s">
        <v>141</v>
      </c>
      <c r="I60" s="19" t="s">
        <v>142</v>
      </c>
      <c r="J60" s="15" t="s">
        <v>0</v>
      </c>
      <c r="K60" s="15" t="s">
        <v>99</v>
      </c>
      <c r="L60" s="32">
        <v>1</v>
      </c>
      <c r="M60" s="32">
        <v>1</v>
      </c>
      <c r="N60" s="32">
        <v>1</v>
      </c>
      <c r="O60" s="32">
        <v>1</v>
      </c>
      <c r="P60" s="32">
        <v>1</v>
      </c>
      <c r="Q60" s="32">
        <v>1</v>
      </c>
      <c r="R60" s="32">
        <v>1</v>
      </c>
      <c r="S60" s="32">
        <v>1</v>
      </c>
      <c r="T60" s="32">
        <v>1</v>
      </c>
      <c r="U60" s="59">
        <f t="shared" si="1"/>
        <v>1</v>
      </c>
      <c r="V60" s="59">
        <f t="shared" si="2"/>
        <v>1</v>
      </c>
    </row>
    <row r="61" spans="1:22" s="15" customFormat="1" x14ac:dyDescent="0.2">
      <c r="A61" s="15" t="str">
        <f t="shared" si="0"/>
        <v>13185_2275001000</v>
      </c>
      <c r="B61" s="16" t="s">
        <v>140</v>
      </c>
      <c r="C61" s="31" t="s">
        <v>18</v>
      </c>
      <c r="D61" s="17" t="s">
        <v>1</v>
      </c>
      <c r="E61" s="17" t="s">
        <v>8</v>
      </c>
      <c r="F61" s="17" t="s">
        <v>9</v>
      </c>
      <c r="G61" s="17" t="s">
        <v>2</v>
      </c>
      <c r="H61" s="29" t="s">
        <v>141</v>
      </c>
      <c r="I61" s="19" t="s">
        <v>142</v>
      </c>
      <c r="J61" s="15" t="s">
        <v>0</v>
      </c>
      <c r="K61" s="15" t="s">
        <v>99</v>
      </c>
      <c r="L61" s="32">
        <v>1</v>
      </c>
      <c r="M61" s="32">
        <v>1</v>
      </c>
      <c r="N61" s="32">
        <v>1</v>
      </c>
      <c r="O61" s="32">
        <v>1</v>
      </c>
      <c r="P61" s="32">
        <v>1</v>
      </c>
      <c r="Q61" s="32">
        <v>1</v>
      </c>
      <c r="R61" s="32">
        <v>1</v>
      </c>
      <c r="S61" s="32">
        <v>1</v>
      </c>
      <c r="T61" s="32">
        <v>1</v>
      </c>
      <c r="U61" s="59">
        <f t="shared" si="1"/>
        <v>1</v>
      </c>
      <c r="V61" s="59">
        <f t="shared" si="2"/>
        <v>1</v>
      </c>
    </row>
    <row r="62" spans="1:22" s="15" customFormat="1" x14ac:dyDescent="0.2">
      <c r="A62" s="15" t="str">
        <f t="shared" si="0"/>
        <v>13_2275020000</v>
      </c>
      <c r="B62" s="27" t="s">
        <v>122</v>
      </c>
      <c r="C62" s="28" t="s">
        <v>19</v>
      </c>
      <c r="D62" s="34" t="s">
        <v>1</v>
      </c>
      <c r="E62" s="34" t="s">
        <v>8</v>
      </c>
      <c r="F62" s="34" t="s">
        <v>10</v>
      </c>
      <c r="G62" s="34" t="s">
        <v>20</v>
      </c>
      <c r="H62" s="29" t="s">
        <v>131</v>
      </c>
      <c r="I62" s="19" t="s">
        <v>132</v>
      </c>
      <c r="J62" s="15" t="s">
        <v>0</v>
      </c>
      <c r="K62" s="28" t="s">
        <v>133</v>
      </c>
      <c r="L62" s="30">
        <v>1.2801847076884305</v>
      </c>
      <c r="M62" s="30">
        <v>1.3142266381764451</v>
      </c>
      <c r="N62" s="30">
        <v>1.3491831643928236</v>
      </c>
      <c r="O62" s="30">
        <v>1.3850800305136235</v>
      </c>
      <c r="P62" s="30">
        <v>1.4219443356715369</v>
      </c>
      <c r="Q62" s="30">
        <v>1.4597991141293523</v>
      </c>
      <c r="R62" s="30">
        <v>1.4986728199763966</v>
      </c>
      <c r="S62" s="30">
        <v>1.5385925523453623</v>
      </c>
      <c r="T62" s="30">
        <v>1.5795854103689411</v>
      </c>
      <c r="U62" s="59">
        <f t="shared" si="1"/>
        <v>1.245293488482746</v>
      </c>
      <c r="V62" s="59">
        <f t="shared" si="2"/>
        <v>1.4913439212300659</v>
      </c>
    </row>
    <row r="63" spans="1:22" s="15" customFormat="1" x14ac:dyDescent="0.2">
      <c r="A63" s="15" t="str">
        <f t="shared" si="0"/>
        <v>13021_2275020000</v>
      </c>
      <c r="B63" s="16" t="s">
        <v>134</v>
      </c>
      <c r="C63" s="31" t="s">
        <v>19</v>
      </c>
      <c r="D63" s="34" t="s">
        <v>1</v>
      </c>
      <c r="E63" s="34" t="s">
        <v>8</v>
      </c>
      <c r="F63" s="34" t="s">
        <v>10</v>
      </c>
      <c r="G63" s="34" t="s">
        <v>20</v>
      </c>
      <c r="H63" s="29" t="s">
        <v>131</v>
      </c>
      <c r="I63" s="19" t="s">
        <v>132</v>
      </c>
      <c r="J63" s="15" t="s">
        <v>0</v>
      </c>
      <c r="K63" s="15" t="s">
        <v>99</v>
      </c>
      <c r="L63" s="32">
        <v>0.34794156706507307</v>
      </c>
      <c r="M63" s="32">
        <v>0.34794156706507307</v>
      </c>
      <c r="N63" s="32">
        <v>0.34794156706507307</v>
      </c>
      <c r="O63" s="32">
        <v>0.34794156706507307</v>
      </c>
      <c r="P63" s="32">
        <v>0.34794156706507307</v>
      </c>
      <c r="Q63" s="32">
        <v>0.34794156706507307</v>
      </c>
      <c r="R63" s="32">
        <v>0.34794156706507307</v>
      </c>
      <c r="S63" s="32">
        <v>0.34794156706507307</v>
      </c>
      <c r="T63" s="32">
        <v>0.34794156706507307</v>
      </c>
      <c r="U63" s="59">
        <f t="shared" si="1"/>
        <v>0.37221196192641004</v>
      </c>
      <c r="V63" s="59">
        <f t="shared" si="2"/>
        <v>0.36181965881397238</v>
      </c>
    </row>
    <row r="64" spans="1:22" s="15" customFormat="1" x14ac:dyDescent="0.2">
      <c r="A64" s="15" t="str">
        <f t="shared" si="0"/>
        <v>13051_2275020000</v>
      </c>
      <c r="B64" s="16" t="s">
        <v>135</v>
      </c>
      <c r="C64" s="31" t="s">
        <v>19</v>
      </c>
      <c r="D64" s="34" t="s">
        <v>1</v>
      </c>
      <c r="E64" s="34" t="s">
        <v>8</v>
      </c>
      <c r="F64" s="34" t="s">
        <v>10</v>
      </c>
      <c r="G64" s="34" t="s">
        <v>20</v>
      </c>
      <c r="H64" s="29" t="s">
        <v>131</v>
      </c>
      <c r="I64" s="19" t="s">
        <v>132</v>
      </c>
      <c r="J64" s="15" t="s">
        <v>0</v>
      </c>
      <c r="K64" s="15" t="s">
        <v>99</v>
      </c>
      <c r="L64" s="32">
        <v>0.88106069011427934</v>
      </c>
      <c r="M64" s="32">
        <v>0.89038056141129485</v>
      </c>
      <c r="N64" s="32">
        <v>0.89975590813269724</v>
      </c>
      <c r="O64" s="32">
        <v>0.90924220570287362</v>
      </c>
      <c r="P64" s="32">
        <v>0.91889492954621099</v>
      </c>
      <c r="Q64" s="32">
        <v>0.92860312881393547</v>
      </c>
      <c r="R64" s="32">
        <v>0.93847775435482084</v>
      </c>
      <c r="S64" s="32">
        <v>0.94846333074448019</v>
      </c>
      <c r="T64" s="32">
        <v>0.95850438255852655</v>
      </c>
      <c r="U64" s="59">
        <f t="shared" si="1"/>
        <v>0.89166610523479073</v>
      </c>
      <c r="V64" s="59">
        <f t="shared" si="2"/>
        <v>0.95134740583870403</v>
      </c>
    </row>
    <row r="65" spans="1:22" s="15" customFormat="1" x14ac:dyDescent="0.2">
      <c r="A65" s="15" t="str">
        <f t="shared" si="0"/>
        <v>13053_2275020000</v>
      </c>
      <c r="B65" s="16" t="s">
        <v>136</v>
      </c>
      <c r="C65" s="31" t="s">
        <v>19</v>
      </c>
      <c r="D65" s="34" t="s">
        <v>1</v>
      </c>
      <c r="E65" s="34" t="s">
        <v>8</v>
      </c>
      <c r="F65" s="34" t="s">
        <v>10</v>
      </c>
      <c r="G65" s="34" t="s">
        <v>20</v>
      </c>
      <c r="H65" s="29" t="s">
        <v>131</v>
      </c>
      <c r="I65" s="19" t="s">
        <v>132</v>
      </c>
      <c r="J65" s="15" t="s">
        <v>0</v>
      </c>
      <c r="K65" s="15" t="s">
        <v>99</v>
      </c>
      <c r="L65" s="32">
        <v>0.51731893837156995</v>
      </c>
      <c r="M65" s="32">
        <v>0.51731893837156995</v>
      </c>
      <c r="N65" s="32">
        <v>0.51731893837156995</v>
      </c>
      <c r="O65" s="32">
        <v>0.51731893837156995</v>
      </c>
      <c r="P65" s="32">
        <v>0.51731893837156995</v>
      </c>
      <c r="Q65" s="32">
        <v>0.51731893837156995</v>
      </c>
      <c r="R65" s="32">
        <v>0.51731893837156995</v>
      </c>
      <c r="S65" s="32">
        <v>0.51731893837156995</v>
      </c>
      <c r="T65" s="32">
        <v>0.51731893837156995</v>
      </c>
      <c r="U65" s="59">
        <f t="shared" si="1"/>
        <v>0.54355532447889587</v>
      </c>
      <c r="V65" s="59">
        <f t="shared" si="2"/>
        <v>0.53243640721172181</v>
      </c>
    </row>
    <row r="66" spans="1:22" s="15" customFormat="1" x14ac:dyDescent="0.2">
      <c r="A66" s="15" t="str">
        <f t="shared" si="0"/>
        <v>13073_2275020000</v>
      </c>
      <c r="B66" s="16" t="s">
        <v>137</v>
      </c>
      <c r="C66" s="31" t="s">
        <v>19</v>
      </c>
      <c r="D66" s="34" t="s">
        <v>1</v>
      </c>
      <c r="E66" s="34" t="s">
        <v>8</v>
      </c>
      <c r="F66" s="34" t="s">
        <v>10</v>
      </c>
      <c r="G66" s="34" t="s">
        <v>20</v>
      </c>
      <c r="H66" s="29" t="s">
        <v>131</v>
      </c>
      <c r="I66" s="19" t="s">
        <v>132</v>
      </c>
      <c r="J66" s="15" t="s">
        <v>0</v>
      </c>
      <c r="K66" s="15" t="s">
        <v>99</v>
      </c>
      <c r="L66" s="32">
        <v>0.3020711215318484</v>
      </c>
      <c r="M66" s="32">
        <v>0.3020711215318484</v>
      </c>
      <c r="N66" s="32">
        <v>0.3020711215318484</v>
      </c>
      <c r="O66" s="32">
        <v>0.3020711215318484</v>
      </c>
      <c r="P66" s="32">
        <v>0.3020711215318484</v>
      </c>
      <c r="Q66" s="32">
        <v>0.3020711215318484</v>
      </c>
      <c r="R66" s="32">
        <v>0.3020711215318484</v>
      </c>
      <c r="S66" s="32">
        <v>0.3020711215318484</v>
      </c>
      <c r="T66" s="32">
        <v>0.3020711215318484</v>
      </c>
      <c r="U66" s="59">
        <f t="shared" si="1"/>
        <v>0.32473533859855486</v>
      </c>
      <c r="V66" s="59">
        <f t="shared" si="2"/>
        <v>0.31500347580123211</v>
      </c>
    </row>
    <row r="67" spans="1:22" s="15" customFormat="1" x14ac:dyDescent="0.2">
      <c r="A67" s="15" t="str">
        <f t="shared" si="0"/>
        <v>13095_2275020000</v>
      </c>
      <c r="B67" s="16" t="s">
        <v>138</v>
      </c>
      <c r="C67" s="31" t="s">
        <v>19</v>
      </c>
      <c r="D67" s="34" t="s">
        <v>1</v>
      </c>
      <c r="E67" s="34" t="s">
        <v>8</v>
      </c>
      <c r="F67" s="34" t="s">
        <v>10</v>
      </c>
      <c r="G67" s="34" t="s">
        <v>20</v>
      </c>
      <c r="H67" s="29" t="s">
        <v>131</v>
      </c>
      <c r="I67" s="19" t="s">
        <v>132</v>
      </c>
      <c r="J67" s="15" t="s">
        <v>0</v>
      </c>
      <c r="K67" s="15" t="s">
        <v>99</v>
      </c>
      <c r="L67" s="32">
        <v>1.164179104477612</v>
      </c>
      <c r="M67" s="32">
        <v>1.164179104477612</v>
      </c>
      <c r="N67" s="32">
        <v>1.164179104477612</v>
      </c>
      <c r="O67" s="32">
        <v>1.164179104477612</v>
      </c>
      <c r="P67" s="32">
        <v>1.164179104477612</v>
      </c>
      <c r="Q67" s="32">
        <v>1.164179104477612</v>
      </c>
      <c r="R67" s="32">
        <v>1.164179104477612</v>
      </c>
      <c r="S67" s="32">
        <v>1.164179104477612</v>
      </c>
      <c r="T67" s="32">
        <v>1.164179104477612</v>
      </c>
      <c r="U67" s="59">
        <f t="shared" si="1"/>
        <v>1.1453744493392068</v>
      </c>
      <c r="V67" s="59">
        <f t="shared" si="2"/>
        <v>1.1530434782608696</v>
      </c>
    </row>
    <row r="68" spans="1:22" s="15" customFormat="1" x14ac:dyDescent="0.2">
      <c r="A68" s="15" t="str">
        <f t="shared" ref="A68:A121" si="3">B68&amp;"_"&amp;C68</f>
        <v>13121_2275020000</v>
      </c>
      <c r="B68" s="16" t="s">
        <v>73</v>
      </c>
      <c r="C68" s="31" t="s">
        <v>19</v>
      </c>
      <c r="D68" s="34" t="s">
        <v>1</v>
      </c>
      <c r="E68" s="34" t="s">
        <v>8</v>
      </c>
      <c r="F68" s="34" t="s">
        <v>10</v>
      </c>
      <c r="G68" s="34" t="s">
        <v>20</v>
      </c>
      <c r="H68" s="29" t="s">
        <v>131</v>
      </c>
      <c r="I68" s="19" t="s">
        <v>132</v>
      </c>
      <c r="J68" s="15" t="s">
        <v>0</v>
      </c>
      <c r="K68" s="15" t="s">
        <v>99</v>
      </c>
      <c r="L68" s="32">
        <v>1.2948816189645005</v>
      </c>
      <c r="M68" s="32">
        <v>1.3298418831136993</v>
      </c>
      <c r="N68" s="32">
        <v>1.3657463377596348</v>
      </c>
      <c r="O68" s="32">
        <v>1.4026201986722495</v>
      </c>
      <c r="P68" s="32">
        <v>1.4404900824975939</v>
      </c>
      <c r="Q68" s="32">
        <v>1.4793826058817183</v>
      </c>
      <c r="R68" s="32">
        <v>1.5193243854706733</v>
      </c>
      <c r="S68" s="32">
        <v>1.5603448396627251</v>
      </c>
      <c r="T68" s="32">
        <v>1.6024733868561398</v>
      </c>
      <c r="U68" s="59">
        <f t="shared" ref="U68:U121" si="4">L68/(1+(L68-1)/10)</f>
        <v>1.2577916550095745</v>
      </c>
      <c r="V68" s="59">
        <f t="shared" ref="V68:V121" si="5">S68/(1+(S68-1)/17)</f>
        <v>1.5105547480111898</v>
      </c>
    </row>
    <row r="69" spans="1:22" s="15" customFormat="1" x14ac:dyDescent="0.2">
      <c r="A69" s="15" t="str">
        <f t="shared" si="3"/>
        <v>13135_2275020000</v>
      </c>
      <c r="B69" s="33" t="s">
        <v>75</v>
      </c>
      <c r="C69" s="31" t="s">
        <v>19</v>
      </c>
      <c r="D69" s="34" t="s">
        <v>1</v>
      </c>
      <c r="E69" s="34" t="s">
        <v>8</v>
      </c>
      <c r="F69" s="34" t="s">
        <v>10</v>
      </c>
      <c r="G69" s="34" t="s">
        <v>20</v>
      </c>
      <c r="H69" s="29" t="s">
        <v>131</v>
      </c>
      <c r="I69" s="15" t="s">
        <v>132</v>
      </c>
      <c r="J69" s="15" t="s">
        <v>0</v>
      </c>
      <c r="K69" s="15" t="s">
        <v>133</v>
      </c>
      <c r="L69" s="32">
        <v>1.2801847076884305</v>
      </c>
      <c r="M69" s="32">
        <v>1.3142266381764451</v>
      </c>
      <c r="N69" s="32">
        <v>1.3491831643928236</v>
      </c>
      <c r="O69" s="32">
        <v>1.3850800305136235</v>
      </c>
      <c r="P69" s="32">
        <v>1.4219443356715369</v>
      </c>
      <c r="Q69" s="32">
        <v>1.4597991141293523</v>
      </c>
      <c r="R69" s="32">
        <v>1.4986728199763966</v>
      </c>
      <c r="S69" s="32">
        <v>1.5385925523453623</v>
      </c>
      <c r="T69" s="32">
        <v>1.5795854103689411</v>
      </c>
      <c r="U69" s="59">
        <f t="shared" si="4"/>
        <v>1.245293488482746</v>
      </c>
      <c r="V69" s="59">
        <f t="shared" si="5"/>
        <v>1.4913439212300659</v>
      </c>
    </row>
    <row r="70" spans="1:22" s="15" customFormat="1" x14ac:dyDescent="0.2">
      <c r="A70" s="15" t="str">
        <f t="shared" si="3"/>
        <v>13157_2275020000</v>
      </c>
      <c r="B70" s="16" t="s">
        <v>139</v>
      </c>
      <c r="C70" s="31" t="s">
        <v>19</v>
      </c>
      <c r="D70" s="34" t="s">
        <v>1</v>
      </c>
      <c r="E70" s="34" t="s">
        <v>8</v>
      </c>
      <c r="F70" s="34" t="s">
        <v>10</v>
      </c>
      <c r="G70" s="34" t="s">
        <v>20</v>
      </c>
      <c r="H70" s="29" t="s">
        <v>131</v>
      </c>
      <c r="I70" s="19" t="s">
        <v>132</v>
      </c>
      <c r="J70" s="15" t="s">
        <v>0</v>
      </c>
      <c r="K70" s="15" t="s">
        <v>99</v>
      </c>
      <c r="L70" s="32">
        <v>1.9130434782608696</v>
      </c>
      <c r="M70" s="32">
        <v>1.9130434782608696</v>
      </c>
      <c r="N70" s="32">
        <v>1.9130434782608696</v>
      </c>
      <c r="O70" s="32">
        <v>1.9130434782608696</v>
      </c>
      <c r="P70" s="32">
        <v>1.9130434782608696</v>
      </c>
      <c r="Q70" s="32">
        <v>1.9130434782608696</v>
      </c>
      <c r="R70" s="32">
        <v>1.9130434782608696</v>
      </c>
      <c r="S70" s="32">
        <v>1.9130434782608696</v>
      </c>
      <c r="T70" s="32">
        <v>1.9130434782608696</v>
      </c>
      <c r="U70" s="59">
        <f t="shared" si="4"/>
        <v>1.7529880478087652</v>
      </c>
      <c r="V70" s="59">
        <f t="shared" si="5"/>
        <v>1.8155339805825244</v>
      </c>
    </row>
    <row r="71" spans="1:22" s="15" customFormat="1" x14ac:dyDescent="0.2">
      <c r="A71" s="15" t="str">
        <f t="shared" si="3"/>
        <v>13185_2275020000</v>
      </c>
      <c r="B71" s="16" t="s">
        <v>140</v>
      </c>
      <c r="C71" s="31" t="s">
        <v>19</v>
      </c>
      <c r="D71" s="34" t="s">
        <v>1</v>
      </c>
      <c r="E71" s="34" t="s">
        <v>8</v>
      </c>
      <c r="F71" s="34" t="s">
        <v>10</v>
      </c>
      <c r="G71" s="34" t="s">
        <v>20</v>
      </c>
      <c r="H71" s="29" t="s">
        <v>131</v>
      </c>
      <c r="I71" s="19" t="s">
        <v>132</v>
      </c>
      <c r="J71" s="15" t="s">
        <v>0</v>
      </c>
      <c r="K71" s="15" t="s">
        <v>99</v>
      </c>
      <c r="L71" s="32">
        <v>4.6413502109704644E-2</v>
      </c>
      <c r="M71" s="32">
        <v>4.6413502109704644E-2</v>
      </c>
      <c r="N71" s="32">
        <v>4.6413502109704644E-2</v>
      </c>
      <c r="O71" s="32">
        <v>4.6413502109704644E-2</v>
      </c>
      <c r="P71" s="32">
        <v>4.6413502109704644E-2</v>
      </c>
      <c r="Q71" s="32">
        <v>4.6413502109704644E-2</v>
      </c>
      <c r="R71" s="32">
        <v>4.6413502109704644E-2</v>
      </c>
      <c r="S71" s="32">
        <v>4.6413502109704644E-2</v>
      </c>
      <c r="T71" s="32">
        <v>4.6413502109704644E-2</v>
      </c>
      <c r="U71" s="59">
        <f t="shared" si="4"/>
        <v>5.1305970149253734E-2</v>
      </c>
      <c r="V71" s="59">
        <f t="shared" si="5"/>
        <v>4.9171706547462529E-2</v>
      </c>
    </row>
    <row r="72" spans="1:22" s="15" customFormat="1" x14ac:dyDescent="0.2">
      <c r="A72" s="15" t="str">
        <f t="shared" si="3"/>
        <v>13_2275050011</v>
      </c>
      <c r="B72" s="35" t="s">
        <v>122</v>
      </c>
      <c r="C72" s="36" t="s">
        <v>39</v>
      </c>
      <c r="D72" s="17" t="s">
        <v>1</v>
      </c>
      <c r="E72" s="17" t="s">
        <v>8</v>
      </c>
      <c r="F72" s="17" t="s">
        <v>11</v>
      </c>
      <c r="G72" s="17" t="s">
        <v>143</v>
      </c>
      <c r="H72" s="37" t="s">
        <v>144</v>
      </c>
      <c r="I72" s="19" t="s">
        <v>145</v>
      </c>
      <c r="J72" s="15" t="s">
        <v>0</v>
      </c>
      <c r="K72" s="28" t="s">
        <v>133</v>
      </c>
      <c r="L72" s="30">
        <v>0.88144863843416676</v>
      </c>
      <c r="M72" s="30">
        <v>0.88510278862513325</v>
      </c>
      <c r="N72" s="30">
        <v>0.88880702205540651</v>
      </c>
      <c r="O72" s="30">
        <v>0.89257000697794364</v>
      </c>
      <c r="P72" s="30">
        <v>0.89638740926626614</v>
      </c>
      <c r="Q72" s="30">
        <v>0.90026163676841753</v>
      </c>
      <c r="R72" s="30">
        <v>0.90419461576283278</v>
      </c>
      <c r="S72" s="30">
        <v>0.90818586467990314</v>
      </c>
      <c r="T72" s="30">
        <v>0.91223730979806339</v>
      </c>
      <c r="U72" s="59">
        <f t="shared" si="4"/>
        <v>0.89202370086279448</v>
      </c>
      <c r="V72" s="59">
        <f t="shared" si="5"/>
        <v>0.91311745820169576</v>
      </c>
    </row>
    <row r="73" spans="1:22" s="15" customFormat="1" x14ac:dyDescent="0.2">
      <c r="A73" s="15" t="str">
        <f t="shared" si="3"/>
        <v>13021_2275050011</v>
      </c>
      <c r="B73" s="38" t="s">
        <v>134</v>
      </c>
      <c r="C73" s="39" t="s">
        <v>39</v>
      </c>
      <c r="D73" s="17" t="s">
        <v>1</v>
      </c>
      <c r="E73" s="17" t="s">
        <v>8</v>
      </c>
      <c r="F73" s="17" t="s">
        <v>11</v>
      </c>
      <c r="G73" s="17" t="s">
        <v>143</v>
      </c>
      <c r="H73" s="37" t="s">
        <v>144</v>
      </c>
      <c r="I73" s="19" t="s">
        <v>145</v>
      </c>
      <c r="J73" s="15" t="s">
        <v>0</v>
      </c>
      <c r="K73" s="15" t="s">
        <v>99</v>
      </c>
      <c r="L73" s="32">
        <v>0.68089852666528328</v>
      </c>
      <c r="M73" s="32">
        <v>0.68997717368748701</v>
      </c>
      <c r="N73" s="32">
        <v>0.69905582070969086</v>
      </c>
      <c r="O73" s="32">
        <v>0.70839385764681473</v>
      </c>
      <c r="P73" s="32">
        <v>0.71778377256692261</v>
      </c>
      <c r="Q73" s="32">
        <v>0.72722556547001449</v>
      </c>
      <c r="R73" s="32">
        <v>0.7368229923220585</v>
      </c>
      <c r="S73" s="32">
        <v>0.74652417514007052</v>
      </c>
      <c r="T73" s="32">
        <v>0.75632911392405067</v>
      </c>
      <c r="U73" s="59">
        <f t="shared" si="4"/>
        <v>0.70334228252656628</v>
      </c>
      <c r="V73" s="59">
        <f t="shared" si="5"/>
        <v>0.75782358444390752</v>
      </c>
    </row>
    <row r="74" spans="1:22" s="15" customFormat="1" x14ac:dyDescent="0.2">
      <c r="A74" s="15" t="str">
        <f t="shared" si="3"/>
        <v>13051_2275050011</v>
      </c>
      <c r="B74" s="38" t="s">
        <v>135</v>
      </c>
      <c r="C74" s="39" t="s">
        <v>39</v>
      </c>
      <c r="D74" s="17" t="s">
        <v>1</v>
      </c>
      <c r="E74" s="17" t="s">
        <v>8</v>
      </c>
      <c r="F74" s="17" t="s">
        <v>11</v>
      </c>
      <c r="G74" s="17" t="s">
        <v>143</v>
      </c>
      <c r="H74" s="37" t="s">
        <v>144</v>
      </c>
      <c r="I74" s="19" t="s">
        <v>145</v>
      </c>
      <c r="J74" s="15" t="s">
        <v>0</v>
      </c>
      <c r="K74" s="15" t="s">
        <v>99</v>
      </c>
      <c r="L74" s="32">
        <v>1.0707412619328338</v>
      </c>
      <c r="M74" s="32">
        <v>1.0866770623359829</v>
      </c>
      <c r="N74" s="32">
        <v>1.1028220438900087</v>
      </c>
      <c r="O74" s="32">
        <v>1.1192332559996958</v>
      </c>
      <c r="P74" s="32">
        <v>1.1359297151333054</v>
      </c>
      <c r="Q74" s="32">
        <v>1.1528924048225764</v>
      </c>
      <c r="R74" s="32">
        <v>1.170102308599247</v>
      </c>
      <c r="S74" s="32">
        <v>1.1875974593998402</v>
      </c>
      <c r="T74" s="32">
        <v>1.2053588407560947</v>
      </c>
      <c r="U74" s="59">
        <f t="shared" si="4"/>
        <v>1.0632199101174515</v>
      </c>
      <c r="V74" s="59">
        <f t="shared" si="5"/>
        <v>1.1746351901414762</v>
      </c>
    </row>
    <row r="75" spans="1:22" s="15" customFormat="1" x14ac:dyDescent="0.2">
      <c r="A75" s="15" t="str">
        <f t="shared" si="3"/>
        <v>13053_2275050011</v>
      </c>
      <c r="B75" s="38" t="s">
        <v>136</v>
      </c>
      <c r="C75" s="39" t="s">
        <v>39</v>
      </c>
      <c r="D75" s="17" t="s">
        <v>1</v>
      </c>
      <c r="E75" s="17" t="s">
        <v>8</v>
      </c>
      <c r="F75" s="17" t="s">
        <v>11</v>
      </c>
      <c r="G75" s="17" t="s">
        <v>143</v>
      </c>
      <c r="H75" s="37" t="s">
        <v>144</v>
      </c>
      <c r="I75" s="19" t="s">
        <v>145</v>
      </c>
      <c r="J75" s="15" t="s">
        <v>0</v>
      </c>
      <c r="K75" s="15" t="s">
        <v>99</v>
      </c>
      <c r="L75" s="32">
        <v>0.75048347200359788</v>
      </c>
      <c r="M75" s="32">
        <v>0.76449291657297058</v>
      </c>
      <c r="N75" s="32">
        <v>0.77877220598156061</v>
      </c>
      <c r="O75" s="32">
        <v>0.79329885315943327</v>
      </c>
      <c r="P75" s="32">
        <v>0.80811783224645828</v>
      </c>
      <c r="Q75" s="32">
        <v>0.82318416910276593</v>
      </c>
      <c r="R75" s="32">
        <v>0.83854283786822581</v>
      </c>
      <c r="S75" s="32">
        <v>0.85421632561277261</v>
      </c>
      <c r="T75" s="32">
        <v>0.87013717112660216</v>
      </c>
      <c r="U75" s="59">
        <f t="shared" si="4"/>
        <v>0.76968847150856534</v>
      </c>
      <c r="V75" s="59">
        <f t="shared" si="5"/>
        <v>0.86160502837198316</v>
      </c>
    </row>
    <row r="76" spans="1:22" s="15" customFormat="1" x14ac:dyDescent="0.2">
      <c r="A76" s="15" t="str">
        <f t="shared" si="3"/>
        <v>13073_2275050011</v>
      </c>
      <c r="B76" s="38" t="s">
        <v>137</v>
      </c>
      <c r="C76" s="39" t="s">
        <v>39</v>
      </c>
      <c r="D76" s="17" t="s">
        <v>1</v>
      </c>
      <c r="E76" s="17" t="s">
        <v>8</v>
      </c>
      <c r="F76" s="17" t="s">
        <v>11</v>
      </c>
      <c r="G76" s="17" t="s">
        <v>143</v>
      </c>
      <c r="H76" s="37" t="s">
        <v>144</v>
      </c>
      <c r="I76" s="19" t="s">
        <v>145</v>
      </c>
      <c r="J76" s="15" t="s">
        <v>0</v>
      </c>
      <c r="K76" s="15" t="s">
        <v>99</v>
      </c>
      <c r="L76" s="32">
        <v>0.97864677128891175</v>
      </c>
      <c r="M76" s="32">
        <v>0.98913043478260865</v>
      </c>
      <c r="N76" s="32">
        <v>0.99967841523025469</v>
      </c>
      <c r="O76" s="32">
        <v>1.0103550295857988</v>
      </c>
      <c r="P76" s="32">
        <v>1.0210959608952921</v>
      </c>
      <c r="Q76" s="32">
        <v>1.0319012091587343</v>
      </c>
      <c r="R76" s="32">
        <v>1.0429637252379726</v>
      </c>
      <c r="S76" s="32">
        <v>1.0541548752251093</v>
      </c>
      <c r="T76" s="32">
        <v>1.0655389760740932</v>
      </c>
      <c r="U76" s="59">
        <f t="shared" si="4"/>
        <v>0.98074096991259962</v>
      </c>
      <c r="V76" s="59">
        <f t="shared" si="5"/>
        <v>1.0508074431093912</v>
      </c>
    </row>
    <row r="77" spans="1:22" s="15" customFormat="1" x14ac:dyDescent="0.2">
      <c r="A77" s="15" t="str">
        <f t="shared" si="3"/>
        <v>13095_2275050011</v>
      </c>
      <c r="B77" s="38" t="s">
        <v>138</v>
      </c>
      <c r="C77" s="39" t="s">
        <v>39</v>
      </c>
      <c r="D77" s="17" t="s">
        <v>1</v>
      </c>
      <c r="E77" s="17" t="s">
        <v>8</v>
      </c>
      <c r="F77" s="17" t="s">
        <v>11</v>
      </c>
      <c r="G77" s="17" t="s">
        <v>143</v>
      </c>
      <c r="H77" s="37" t="s">
        <v>144</v>
      </c>
      <c r="I77" s="19" t="s">
        <v>145</v>
      </c>
      <c r="J77" s="15" t="s">
        <v>0</v>
      </c>
      <c r="K77" s="15" t="s">
        <v>99</v>
      </c>
      <c r="L77" s="32">
        <v>0.99070113446159569</v>
      </c>
      <c r="M77" s="32">
        <v>1.0096243258322484</v>
      </c>
      <c r="N77" s="32">
        <v>1.0288729774967453</v>
      </c>
      <c r="O77" s="32">
        <v>1.0484935837827785</v>
      </c>
      <c r="P77" s="32">
        <v>1.0684396503626556</v>
      </c>
      <c r="Q77" s="32">
        <v>1.0888041658917611</v>
      </c>
      <c r="R77" s="32">
        <v>1.1094941417147108</v>
      </c>
      <c r="S77" s="32">
        <v>1.1306025664868886</v>
      </c>
      <c r="T77" s="32">
        <v>1.1521759345359865</v>
      </c>
      <c r="U77" s="59">
        <f t="shared" si="4"/>
        <v>0.99162323157110943</v>
      </c>
      <c r="V77" s="59">
        <f t="shared" si="5"/>
        <v>1.1219829282525209</v>
      </c>
    </row>
    <row r="78" spans="1:22" s="15" customFormat="1" x14ac:dyDescent="0.2">
      <c r="A78" s="15" t="str">
        <f t="shared" si="3"/>
        <v>13121_2275050011</v>
      </c>
      <c r="B78" s="38" t="s">
        <v>73</v>
      </c>
      <c r="C78" s="39" t="s">
        <v>39</v>
      </c>
      <c r="D78" s="17" t="s">
        <v>1</v>
      </c>
      <c r="E78" s="17" t="s">
        <v>8</v>
      </c>
      <c r="F78" s="17" t="s">
        <v>11</v>
      </c>
      <c r="G78" s="17" t="s">
        <v>143</v>
      </c>
      <c r="H78" s="37" t="s">
        <v>144</v>
      </c>
      <c r="I78" s="19" t="s">
        <v>145</v>
      </c>
      <c r="J78" s="15" t="s">
        <v>0</v>
      </c>
      <c r="K78" s="15" t="s">
        <v>99</v>
      </c>
      <c r="L78" s="32">
        <v>0.66400910101851374</v>
      </c>
      <c r="M78" s="32">
        <v>0.67335672177218608</v>
      </c>
      <c r="N78" s="32">
        <v>0.68283462295448094</v>
      </c>
      <c r="O78" s="32">
        <v>0.69245908961897629</v>
      </c>
      <c r="P78" s="32">
        <v>0.70222081602077047</v>
      </c>
      <c r="Q78" s="32">
        <v>0.71212212859608881</v>
      </c>
      <c r="R78" s="32">
        <v>0.72217000665360764</v>
      </c>
      <c r="S78" s="32">
        <v>0.7323667766295523</v>
      </c>
      <c r="T78" s="32">
        <v>0.74271941783259898</v>
      </c>
      <c r="U78" s="59">
        <f t="shared" si="4"/>
        <v>0.68709486309210133</v>
      </c>
      <c r="V78" s="59">
        <f t="shared" si="5"/>
        <v>0.74408094018665027</v>
      </c>
    </row>
    <row r="79" spans="1:22" s="15" customFormat="1" x14ac:dyDescent="0.2">
      <c r="A79" s="15" t="str">
        <f t="shared" si="3"/>
        <v>13135_2275050011</v>
      </c>
      <c r="B79" s="38" t="s">
        <v>75</v>
      </c>
      <c r="C79" s="39" t="s">
        <v>39</v>
      </c>
      <c r="D79" s="17" t="s">
        <v>1</v>
      </c>
      <c r="E79" s="17" t="s">
        <v>8</v>
      </c>
      <c r="F79" s="17" t="s">
        <v>11</v>
      </c>
      <c r="G79" s="17" t="s">
        <v>143</v>
      </c>
      <c r="H79" s="37" t="s">
        <v>144</v>
      </c>
      <c r="I79" s="19" t="s">
        <v>145</v>
      </c>
      <c r="J79" s="15" t="s">
        <v>0</v>
      </c>
      <c r="K79" s="15" t="s">
        <v>99</v>
      </c>
      <c r="L79" s="32">
        <v>0.7423221982758621</v>
      </c>
      <c r="M79" s="32">
        <v>0.74897139498432597</v>
      </c>
      <c r="N79" s="32">
        <v>0.75569406347962387</v>
      </c>
      <c r="O79" s="32">
        <v>0.76249020376175547</v>
      </c>
      <c r="P79" s="32">
        <v>0.76932307993730409</v>
      </c>
      <c r="Q79" s="32">
        <v>0.77625391849529779</v>
      </c>
      <c r="R79" s="32">
        <v>0.78325822884012541</v>
      </c>
      <c r="S79" s="32">
        <v>0.79029927507836994</v>
      </c>
      <c r="T79" s="32">
        <v>0.79740154780564265</v>
      </c>
      <c r="U79" s="59">
        <f t="shared" si="4"/>
        <v>0.76195611597328805</v>
      </c>
      <c r="V79" s="59">
        <f t="shared" si="5"/>
        <v>0.80016963701616806</v>
      </c>
    </row>
    <row r="80" spans="1:22" s="15" customFormat="1" x14ac:dyDescent="0.2">
      <c r="A80" s="15" t="str">
        <f t="shared" si="3"/>
        <v>13157_2275050011</v>
      </c>
      <c r="B80" s="38" t="s">
        <v>139</v>
      </c>
      <c r="C80" s="39" t="s">
        <v>39</v>
      </c>
      <c r="D80" s="17" t="s">
        <v>1</v>
      </c>
      <c r="E80" s="17" t="s">
        <v>8</v>
      </c>
      <c r="F80" s="17" t="s">
        <v>11</v>
      </c>
      <c r="G80" s="17" t="s">
        <v>143</v>
      </c>
      <c r="H80" s="37" t="s">
        <v>144</v>
      </c>
      <c r="I80" s="19" t="s">
        <v>145</v>
      </c>
      <c r="J80" s="15" t="s">
        <v>0</v>
      </c>
      <c r="K80" s="15" t="s">
        <v>99</v>
      </c>
      <c r="L80" s="32">
        <v>0.70460592809554257</v>
      </c>
      <c r="M80" s="32">
        <v>0.71551741919514866</v>
      </c>
      <c r="N80" s="32">
        <v>0.72657329675542992</v>
      </c>
      <c r="O80" s="32">
        <v>0.73781481405086524</v>
      </c>
      <c r="P80" s="32">
        <v>0.74922134444421529</v>
      </c>
      <c r="Q80" s="32">
        <v>0.76083414120995851</v>
      </c>
      <c r="R80" s="32">
        <v>0.77259132443637712</v>
      </c>
      <c r="S80" s="32">
        <v>0.78453414739794969</v>
      </c>
      <c r="T80" s="32">
        <v>0.79666261009467632</v>
      </c>
      <c r="U80" s="59">
        <f t="shared" si="4"/>
        <v>0.72605310644882237</v>
      </c>
      <c r="V80" s="59">
        <f t="shared" si="5"/>
        <v>0.79460534255177695</v>
      </c>
    </row>
    <row r="81" spans="1:22" s="15" customFormat="1" x14ac:dyDescent="0.2">
      <c r="A81" s="15" t="str">
        <f t="shared" si="3"/>
        <v>13185_2275050011</v>
      </c>
      <c r="B81" s="38" t="s">
        <v>140</v>
      </c>
      <c r="C81" s="39" t="s">
        <v>39</v>
      </c>
      <c r="D81" s="17" t="s">
        <v>1</v>
      </c>
      <c r="E81" s="17" t="s">
        <v>8</v>
      </c>
      <c r="F81" s="17" t="s">
        <v>11</v>
      </c>
      <c r="G81" s="17" t="s">
        <v>143</v>
      </c>
      <c r="H81" s="37" t="s">
        <v>144</v>
      </c>
      <c r="I81" s="19" t="s">
        <v>145</v>
      </c>
      <c r="J81" s="15" t="s">
        <v>0</v>
      </c>
      <c r="K81" s="15" t="s">
        <v>99</v>
      </c>
      <c r="L81" s="32">
        <v>0.58440537048480423</v>
      </c>
      <c r="M81" s="32">
        <v>0.59260715690129773</v>
      </c>
      <c r="N81" s="32">
        <v>0.60092129655637327</v>
      </c>
      <c r="O81" s="32">
        <v>0.60934778945003087</v>
      </c>
      <c r="P81" s="32">
        <v>0.61794281220156166</v>
      </c>
      <c r="Q81" s="32">
        <v>0.62665018819167462</v>
      </c>
      <c r="R81" s="32">
        <v>0.63552609403966065</v>
      </c>
      <c r="S81" s="32">
        <v>0.64448626481658333</v>
      </c>
      <c r="T81" s="32">
        <v>0.65355878883208807</v>
      </c>
      <c r="U81" s="59">
        <f t="shared" si="4"/>
        <v>0.60974609054462758</v>
      </c>
      <c r="V81" s="59">
        <f t="shared" si="5"/>
        <v>0.65825200775595405</v>
      </c>
    </row>
    <row r="82" spans="1:22" s="15" customFormat="1" x14ac:dyDescent="0.2">
      <c r="A82" s="15" t="str">
        <f t="shared" si="3"/>
        <v>13_2275050012</v>
      </c>
      <c r="B82" s="35" t="s">
        <v>122</v>
      </c>
      <c r="C82" s="36" t="s">
        <v>40</v>
      </c>
      <c r="D82" s="17" t="s">
        <v>1</v>
      </c>
      <c r="E82" s="17" t="s">
        <v>8</v>
      </c>
      <c r="F82" s="17" t="s">
        <v>11</v>
      </c>
      <c r="G82" s="17" t="s">
        <v>146</v>
      </c>
      <c r="H82" s="37" t="s">
        <v>144</v>
      </c>
      <c r="I82" s="19" t="s">
        <v>145</v>
      </c>
      <c r="J82" s="15" t="s">
        <v>0</v>
      </c>
      <c r="K82" s="28" t="s">
        <v>133</v>
      </c>
      <c r="L82" s="30">
        <v>0.88144863843416676</v>
      </c>
      <c r="M82" s="30">
        <v>0.88510278862513325</v>
      </c>
      <c r="N82" s="30">
        <v>0.88880702205540651</v>
      </c>
      <c r="O82" s="30">
        <v>0.89257000697794364</v>
      </c>
      <c r="P82" s="30">
        <v>0.89638740926626614</v>
      </c>
      <c r="Q82" s="30">
        <v>0.90026163676841753</v>
      </c>
      <c r="R82" s="30">
        <v>0.90419461576283278</v>
      </c>
      <c r="S82" s="30">
        <v>0.90818586467990314</v>
      </c>
      <c r="T82" s="30">
        <v>0.91223730979806339</v>
      </c>
      <c r="U82" s="59">
        <f t="shared" si="4"/>
        <v>0.89202370086279448</v>
      </c>
      <c r="V82" s="59">
        <f t="shared" si="5"/>
        <v>0.91311745820169576</v>
      </c>
    </row>
    <row r="83" spans="1:22" s="15" customFormat="1" x14ac:dyDescent="0.2">
      <c r="A83" s="15" t="str">
        <f t="shared" si="3"/>
        <v>13021_2275050012</v>
      </c>
      <c r="B83" s="38" t="s">
        <v>134</v>
      </c>
      <c r="C83" s="39" t="s">
        <v>40</v>
      </c>
      <c r="D83" s="17" t="s">
        <v>1</v>
      </c>
      <c r="E83" s="17" t="s">
        <v>8</v>
      </c>
      <c r="F83" s="17" t="s">
        <v>11</v>
      </c>
      <c r="G83" s="17" t="s">
        <v>146</v>
      </c>
      <c r="H83" s="37" t="s">
        <v>144</v>
      </c>
      <c r="I83" s="19" t="s">
        <v>145</v>
      </c>
      <c r="J83" s="15" t="s">
        <v>0</v>
      </c>
      <c r="K83" s="15" t="s">
        <v>99</v>
      </c>
      <c r="L83" s="32">
        <v>0.68089852666528328</v>
      </c>
      <c r="M83" s="32">
        <v>0.68997717368748701</v>
      </c>
      <c r="N83" s="32">
        <v>0.69905582070969086</v>
      </c>
      <c r="O83" s="32">
        <v>0.70839385764681473</v>
      </c>
      <c r="P83" s="32">
        <v>0.71778377256692261</v>
      </c>
      <c r="Q83" s="32">
        <v>0.72722556547001449</v>
      </c>
      <c r="R83" s="32">
        <v>0.7368229923220585</v>
      </c>
      <c r="S83" s="32">
        <v>0.74652417514007052</v>
      </c>
      <c r="T83" s="32">
        <v>0.75632911392405067</v>
      </c>
      <c r="U83" s="59">
        <f t="shared" si="4"/>
        <v>0.70334228252656628</v>
      </c>
      <c r="V83" s="59">
        <f t="shared" si="5"/>
        <v>0.75782358444390752</v>
      </c>
    </row>
    <row r="84" spans="1:22" s="15" customFormat="1" x14ac:dyDescent="0.2">
      <c r="A84" s="15" t="str">
        <f t="shared" si="3"/>
        <v>13051_2275050012</v>
      </c>
      <c r="B84" s="38" t="s">
        <v>135</v>
      </c>
      <c r="C84" s="39" t="s">
        <v>40</v>
      </c>
      <c r="D84" s="17" t="s">
        <v>1</v>
      </c>
      <c r="E84" s="17" t="s">
        <v>8</v>
      </c>
      <c r="F84" s="17" t="s">
        <v>11</v>
      </c>
      <c r="G84" s="17" t="s">
        <v>146</v>
      </c>
      <c r="H84" s="37" t="s">
        <v>144</v>
      </c>
      <c r="I84" s="19" t="s">
        <v>145</v>
      </c>
      <c r="J84" s="15" t="s">
        <v>0</v>
      </c>
      <c r="K84" s="15" t="s">
        <v>99</v>
      </c>
      <c r="L84" s="32">
        <v>1.0707412619328338</v>
      </c>
      <c r="M84" s="32">
        <v>1.0866770623359829</v>
      </c>
      <c r="N84" s="32">
        <v>1.1028220438900087</v>
      </c>
      <c r="O84" s="32">
        <v>1.1192332559996958</v>
      </c>
      <c r="P84" s="32">
        <v>1.1359297151333054</v>
      </c>
      <c r="Q84" s="32">
        <v>1.1528924048225764</v>
      </c>
      <c r="R84" s="32">
        <v>1.170102308599247</v>
      </c>
      <c r="S84" s="32">
        <v>1.1875974593998402</v>
      </c>
      <c r="T84" s="32">
        <v>1.2053588407560947</v>
      </c>
      <c r="U84" s="59">
        <f t="shared" si="4"/>
        <v>1.0632199101174515</v>
      </c>
      <c r="V84" s="59">
        <f t="shared" si="5"/>
        <v>1.1746351901414762</v>
      </c>
    </row>
    <row r="85" spans="1:22" s="15" customFormat="1" x14ac:dyDescent="0.2">
      <c r="A85" s="15" t="str">
        <f t="shared" si="3"/>
        <v>13053_2275050012</v>
      </c>
      <c r="B85" s="38" t="s">
        <v>136</v>
      </c>
      <c r="C85" s="39" t="s">
        <v>40</v>
      </c>
      <c r="D85" s="17" t="s">
        <v>1</v>
      </c>
      <c r="E85" s="17" t="s">
        <v>8</v>
      </c>
      <c r="F85" s="17" t="s">
        <v>11</v>
      </c>
      <c r="G85" s="17" t="s">
        <v>146</v>
      </c>
      <c r="H85" s="37" t="s">
        <v>144</v>
      </c>
      <c r="I85" s="19" t="s">
        <v>145</v>
      </c>
      <c r="J85" s="15" t="s">
        <v>0</v>
      </c>
      <c r="K85" s="15" t="s">
        <v>99</v>
      </c>
      <c r="L85" s="32">
        <v>0.75048347200359788</v>
      </c>
      <c r="M85" s="32">
        <v>0.76449291657297058</v>
      </c>
      <c r="N85" s="32">
        <v>0.77877220598156061</v>
      </c>
      <c r="O85" s="32">
        <v>0.79329885315943327</v>
      </c>
      <c r="P85" s="32">
        <v>0.80811783224645828</v>
      </c>
      <c r="Q85" s="32">
        <v>0.82318416910276593</v>
      </c>
      <c r="R85" s="32">
        <v>0.83854283786822581</v>
      </c>
      <c r="S85" s="32">
        <v>0.85421632561277261</v>
      </c>
      <c r="T85" s="32">
        <v>0.87013717112660216</v>
      </c>
      <c r="U85" s="59">
        <f t="shared" si="4"/>
        <v>0.76968847150856534</v>
      </c>
      <c r="V85" s="59">
        <f t="shared" si="5"/>
        <v>0.86160502837198316</v>
      </c>
    </row>
    <row r="86" spans="1:22" s="15" customFormat="1" x14ac:dyDescent="0.2">
      <c r="A86" s="15" t="str">
        <f t="shared" si="3"/>
        <v>13073_2275050012</v>
      </c>
      <c r="B86" s="38" t="s">
        <v>137</v>
      </c>
      <c r="C86" s="39" t="s">
        <v>40</v>
      </c>
      <c r="D86" s="17" t="s">
        <v>1</v>
      </c>
      <c r="E86" s="17" t="s">
        <v>8</v>
      </c>
      <c r="F86" s="17" t="s">
        <v>11</v>
      </c>
      <c r="G86" s="17" t="s">
        <v>146</v>
      </c>
      <c r="H86" s="37" t="s">
        <v>144</v>
      </c>
      <c r="I86" s="19" t="s">
        <v>145</v>
      </c>
      <c r="J86" s="15" t="s">
        <v>0</v>
      </c>
      <c r="K86" s="15" t="s">
        <v>99</v>
      </c>
      <c r="L86" s="32">
        <v>0.97864677128891175</v>
      </c>
      <c r="M86" s="32">
        <v>0.98913043478260865</v>
      </c>
      <c r="N86" s="32">
        <v>0.99967841523025469</v>
      </c>
      <c r="O86" s="32">
        <v>1.0103550295857988</v>
      </c>
      <c r="P86" s="32">
        <v>1.0210959608952921</v>
      </c>
      <c r="Q86" s="32">
        <v>1.0319012091587343</v>
      </c>
      <c r="R86" s="32">
        <v>1.0429637252379726</v>
      </c>
      <c r="S86" s="32">
        <v>1.0541548752251093</v>
      </c>
      <c r="T86" s="32">
        <v>1.0655389760740932</v>
      </c>
      <c r="U86" s="59">
        <f t="shared" si="4"/>
        <v>0.98074096991259962</v>
      </c>
      <c r="V86" s="59">
        <f t="shared" si="5"/>
        <v>1.0508074431093912</v>
      </c>
    </row>
    <row r="87" spans="1:22" s="15" customFormat="1" x14ac:dyDescent="0.2">
      <c r="A87" s="15" t="str">
        <f t="shared" si="3"/>
        <v>13095_2275050012</v>
      </c>
      <c r="B87" s="38" t="s">
        <v>138</v>
      </c>
      <c r="C87" s="39" t="s">
        <v>40</v>
      </c>
      <c r="D87" s="17" t="s">
        <v>1</v>
      </c>
      <c r="E87" s="17" t="s">
        <v>8</v>
      </c>
      <c r="F87" s="17" t="s">
        <v>11</v>
      </c>
      <c r="G87" s="17" t="s">
        <v>146</v>
      </c>
      <c r="H87" s="37" t="s">
        <v>144</v>
      </c>
      <c r="I87" s="19" t="s">
        <v>145</v>
      </c>
      <c r="J87" s="15" t="s">
        <v>0</v>
      </c>
      <c r="K87" s="15" t="s">
        <v>99</v>
      </c>
      <c r="L87" s="32">
        <v>0.99070113446159569</v>
      </c>
      <c r="M87" s="32">
        <v>1.0096243258322484</v>
      </c>
      <c r="N87" s="32">
        <v>1.0288729774967453</v>
      </c>
      <c r="O87" s="32">
        <v>1.0484935837827785</v>
      </c>
      <c r="P87" s="32">
        <v>1.0684396503626556</v>
      </c>
      <c r="Q87" s="32">
        <v>1.0888041658917611</v>
      </c>
      <c r="R87" s="32">
        <v>1.1094941417147108</v>
      </c>
      <c r="S87" s="32">
        <v>1.1306025664868886</v>
      </c>
      <c r="T87" s="32">
        <v>1.1521759345359865</v>
      </c>
      <c r="U87" s="59">
        <f t="shared" si="4"/>
        <v>0.99162323157110943</v>
      </c>
      <c r="V87" s="59">
        <f t="shared" si="5"/>
        <v>1.1219829282525209</v>
      </c>
    </row>
    <row r="88" spans="1:22" s="15" customFormat="1" x14ac:dyDescent="0.2">
      <c r="A88" s="15" t="str">
        <f t="shared" si="3"/>
        <v>13121_2275050012</v>
      </c>
      <c r="B88" s="38" t="s">
        <v>73</v>
      </c>
      <c r="C88" s="39" t="s">
        <v>40</v>
      </c>
      <c r="D88" s="17" t="s">
        <v>1</v>
      </c>
      <c r="E88" s="17" t="s">
        <v>8</v>
      </c>
      <c r="F88" s="17" t="s">
        <v>11</v>
      </c>
      <c r="G88" s="17" t="s">
        <v>146</v>
      </c>
      <c r="H88" s="37" t="s">
        <v>144</v>
      </c>
      <c r="I88" s="19" t="s">
        <v>145</v>
      </c>
      <c r="J88" s="15" t="s">
        <v>0</v>
      </c>
      <c r="K88" s="15" t="s">
        <v>99</v>
      </c>
      <c r="L88" s="32">
        <v>0.66400910101851374</v>
      </c>
      <c r="M88" s="32">
        <v>0.67335672177218608</v>
      </c>
      <c r="N88" s="32">
        <v>0.68283462295448094</v>
      </c>
      <c r="O88" s="32">
        <v>0.69245908961897629</v>
      </c>
      <c r="P88" s="32">
        <v>0.70222081602077047</v>
      </c>
      <c r="Q88" s="32">
        <v>0.71212212859608881</v>
      </c>
      <c r="R88" s="32">
        <v>0.72217000665360764</v>
      </c>
      <c r="S88" s="32">
        <v>0.7323667766295523</v>
      </c>
      <c r="T88" s="32">
        <v>0.74271941783259898</v>
      </c>
      <c r="U88" s="59">
        <f t="shared" si="4"/>
        <v>0.68709486309210133</v>
      </c>
      <c r="V88" s="59">
        <f t="shared" si="5"/>
        <v>0.74408094018665027</v>
      </c>
    </row>
    <row r="89" spans="1:22" s="15" customFormat="1" x14ac:dyDescent="0.2">
      <c r="A89" s="15" t="str">
        <f t="shared" si="3"/>
        <v>13135_2275050012</v>
      </c>
      <c r="B89" s="38" t="s">
        <v>75</v>
      </c>
      <c r="C89" s="39" t="s">
        <v>40</v>
      </c>
      <c r="D89" s="17" t="s">
        <v>1</v>
      </c>
      <c r="E89" s="17" t="s">
        <v>8</v>
      </c>
      <c r="F89" s="17" t="s">
        <v>11</v>
      </c>
      <c r="G89" s="17" t="s">
        <v>146</v>
      </c>
      <c r="H89" s="37" t="s">
        <v>144</v>
      </c>
      <c r="I89" s="19" t="s">
        <v>145</v>
      </c>
      <c r="J89" s="15" t="s">
        <v>0</v>
      </c>
      <c r="K89" s="15" t="s">
        <v>99</v>
      </c>
      <c r="L89" s="32">
        <v>0.7423221982758621</v>
      </c>
      <c r="M89" s="32">
        <v>0.74897139498432597</v>
      </c>
      <c r="N89" s="32">
        <v>0.75569406347962387</v>
      </c>
      <c r="O89" s="32">
        <v>0.76249020376175547</v>
      </c>
      <c r="P89" s="32">
        <v>0.76932307993730409</v>
      </c>
      <c r="Q89" s="32">
        <v>0.77625391849529779</v>
      </c>
      <c r="R89" s="32">
        <v>0.78325822884012541</v>
      </c>
      <c r="S89" s="32">
        <v>0.79029927507836994</v>
      </c>
      <c r="T89" s="32">
        <v>0.79740154780564265</v>
      </c>
      <c r="U89" s="59">
        <f t="shared" si="4"/>
        <v>0.76195611597328805</v>
      </c>
      <c r="V89" s="59">
        <f t="shared" si="5"/>
        <v>0.80016963701616806</v>
      </c>
    </row>
    <row r="90" spans="1:22" s="15" customFormat="1" x14ac:dyDescent="0.2">
      <c r="A90" s="15" t="str">
        <f t="shared" si="3"/>
        <v>13157_2275050012</v>
      </c>
      <c r="B90" s="38" t="s">
        <v>139</v>
      </c>
      <c r="C90" s="39" t="s">
        <v>40</v>
      </c>
      <c r="D90" s="17" t="s">
        <v>1</v>
      </c>
      <c r="E90" s="17" t="s">
        <v>8</v>
      </c>
      <c r="F90" s="17" t="s">
        <v>11</v>
      </c>
      <c r="G90" s="17" t="s">
        <v>146</v>
      </c>
      <c r="H90" s="37" t="s">
        <v>144</v>
      </c>
      <c r="I90" s="19" t="s">
        <v>145</v>
      </c>
      <c r="J90" s="15" t="s">
        <v>0</v>
      </c>
      <c r="K90" s="15" t="s">
        <v>99</v>
      </c>
      <c r="L90" s="32">
        <v>0.70460592809554257</v>
      </c>
      <c r="M90" s="32">
        <v>0.71551741919514866</v>
      </c>
      <c r="N90" s="32">
        <v>0.72657329675542992</v>
      </c>
      <c r="O90" s="32">
        <v>0.73781481405086524</v>
      </c>
      <c r="P90" s="32">
        <v>0.74922134444421529</v>
      </c>
      <c r="Q90" s="32">
        <v>0.76083414120995851</v>
      </c>
      <c r="R90" s="32">
        <v>0.77259132443637712</v>
      </c>
      <c r="S90" s="32">
        <v>0.78453414739794969</v>
      </c>
      <c r="T90" s="32">
        <v>0.79666261009467632</v>
      </c>
      <c r="U90" s="59">
        <f t="shared" si="4"/>
        <v>0.72605310644882237</v>
      </c>
      <c r="V90" s="59">
        <f t="shared" si="5"/>
        <v>0.79460534255177695</v>
      </c>
    </row>
    <row r="91" spans="1:22" s="15" customFormat="1" x14ac:dyDescent="0.2">
      <c r="A91" s="15" t="str">
        <f t="shared" si="3"/>
        <v>13185_2275050012</v>
      </c>
      <c r="B91" s="38" t="s">
        <v>140</v>
      </c>
      <c r="C91" s="39" t="s">
        <v>40</v>
      </c>
      <c r="D91" s="17" t="s">
        <v>1</v>
      </c>
      <c r="E91" s="17" t="s">
        <v>8</v>
      </c>
      <c r="F91" s="17" t="s">
        <v>11</v>
      </c>
      <c r="G91" s="17" t="s">
        <v>146</v>
      </c>
      <c r="H91" s="37" t="s">
        <v>144</v>
      </c>
      <c r="I91" s="19" t="s">
        <v>145</v>
      </c>
      <c r="J91" s="15" t="s">
        <v>0</v>
      </c>
      <c r="K91" s="15" t="s">
        <v>99</v>
      </c>
      <c r="L91" s="32">
        <v>0.58440537048480423</v>
      </c>
      <c r="M91" s="32">
        <v>0.59260715690129773</v>
      </c>
      <c r="N91" s="32">
        <v>0.60092129655637327</v>
      </c>
      <c r="O91" s="32">
        <v>0.60934778945003087</v>
      </c>
      <c r="P91" s="32">
        <v>0.61794281220156166</v>
      </c>
      <c r="Q91" s="32">
        <v>0.62665018819167462</v>
      </c>
      <c r="R91" s="32">
        <v>0.63552609403966065</v>
      </c>
      <c r="S91" s="32">
        <v>0.64448626481658333</v>
      </c>
      <c r="T91" s="32">
        <v>0.65355878883208807</v>
      </c>
      <c r="U91" s="59">
        <f t="shared" si="4"/>
        <v>0.60974609054462758</v>
      </c>
      <c r="V91" s="59">
        <f t="shared" si="5"/>
        <v>0.65825200775595405</v>
      </c>
    </row>
    <row r="92" spans="1:22" s="15" customFormat="1" x14ac:dyDescent="0.2">
      <c r="A92" s="15" t="str">
        <f t="shared" si="3"/>
        <v>13_2275060011</v>
      </c>
      <c r="B92" s="35" t="s">
        <v>122</v>
      </c>
      <c r="C92" s="36" t="s">
        <v>41</v>
      </c>
      <c r="D92" s="17" t="s">
        <v>1</v>
      </c>
      <c r="E92" s="17" t="s">
        <v>8</v>
      </c>
      <c r="F92" s="17" t="s">
        <v>21</v>
      </c>
      <c r="G92" s="17" t="s">
        <v>143</v>
      </c>
      <c r="H92" s="37" t="s">
        <v>147</v>
      </c>
      <c r="I92" s="19" t="s">
        <v>148</v>
      </c>
      <c r="J92" s="15" t="s">
        <v>0</v>
      </c>
      <c r="K92" s="28" t="s">
        <v>133</v>
      </c>
      <c r="L92" s="30">
        <v>1.0774132990811185</v>
      </c>
      <c r="M92" s="30">
        <v>1.0979207149052026</v>
      </c>
      <c r="N92" s="30">
        <v>1.1188892182371089</v>
      </c>
      <c r="O92" s="30">
        <v>1.1403078308028411</v>
      </c>
      <c r="P92" s="30">
        <v>1.1621820417393978</v>
      </c>
      <c r="Q92" s="30">
        <v>1.1845392967317678</v>
      </c>
      <c r="R92" s="30">
        <v>1.2073741066429535</v>
      </c>
      <c r="S92" s="30">
        <v>1.2307139171579444</v>
      </c>
      <c r="T92" s="30">
        <v>1.2545587282767403</v>
      </c>
      <c r="U92" s="59">
        <f t="shared" si="4"/>
        <v>1.069136758715016</v>
      </c>
      <c r="V92" s="59">
        <f t="shared" si="5"/>
        <v>1.2142350393764754</v>
      </c>
    </row>
    <row r="93" spans="1:22" s="15" customFormat="1" x14ac:dyDescent="0.2">
      <c r="A93" s="15" t="str">
        <f t="shared" si="3"/>
        <v>13021_2275060011</v>
      </c>
      <c r="B93" s="38" t="s">
        <v>134</v>
      </c>
      <c r="C93" s="39" t="s">
        <v>41</v>
      </c>
      <c r="D93" s="17" t="s">
        <v>1</v>
      </c>
      <c r="E93" s="17" t="s">
        <v>8</v>
      </c>
      <c r="F93" s="17" t="s">
        <v>21</v>
      </c>
      <c r="G93" s="17" t="s">
        <v>143</v>
      </c>
      <c r="H93" s="37" t="s">
        <v>147</v>
      </c>
      <c r="I93" s="19" t="s">
        <v>148</v>
      </c>
      <c r="J93" s="15" t="s">
        <v>0</v>
      </c>
      <c r="K93" s="15" t="s">
        <v>99</v>
      </c>
      <c r="L93" s="32">
        <v>2.4646633277685033</v>
      </c>
      <c r="M93" s="32">
        <v>2.4874791318864773</v>
      </c>
      <c r="N93" s="32">
        <v>2.5125208681135227</v>
      </c>
      <c r="O93" s="32">
        <v>2.5375626043405677</v>
      </c>
      <c r="P93" s="32">
        <v>2.5626043405676127</v>
      </c>
      <c r="Q93" s="32">
        <v>2.5876460767946576</v>
      </c>
      <c r="R93" s="32">
        <v>2.6138007790762381</v>
      </c>
      <c r="S93" s="32">
        <v>2.6388425153032831</v>
      </c>
      <c r="T93" s="32">
        <v>2.6649972175848635</v>
      </c>
      <c r="U93" s="59">
        <f t="shared" si="4"/>
        <v>2.1497912823997671</v>
      </c>
      <c r="V93" s="59">
        <f t="shared" si="5"/>
        <v>2.4068191317847969</v>
      </c>
    </row>
    <row r="94" spans="1:22" s="15" customFormat="1" x14ac:dyDescent="0.2">
      <c r="A94" s="15" t="str">
        <f t="shared" si="3"/>
        <v>13051_2275060011</v>
      </c>
      <c r="B94" s="38" t="s">
        <v>135</v>
      </c>
      <c r="C94" s="39" t="s">
        <v>41</v>
      </c>
      <c r="D94" s="17" t="s">
        <v>1</v>
      </c>
      <c r="E94" s="17" t="s">
        <v>8</v>
      </c>
      <c r="F94" s="17" t="s">
        <v>21</v>
      </c>
      <c r="G94" s="17" t="s">
        <v>143</v>
      </c>
      <c r="H94" s="37" t="s">
        <v>147</v>
      </c>
      <c r="I94" s="19" t="s">
        <v>148</v>
      </c>
      <c r="J94" s="15" t="s">
        <v>0</v>
      </c>
      <c r="K94" s="15" t="s">
        <v>99</v>
      </c>
      <c r="L94" s="32">
        <v>1.1452798191068401</v>
      </c>
      <c r="M94" s="32">
        <v>1.1716062343535492</v>
      </c>
      <c r="N94" s="32">
        <v>1.1985786966001777</v>
      </c>
      <c r="O94" s="32">
        <v>1.2261164499717354</v>
      </c>
      <c r="P94" s="32">
        <v>1.2543406282807075</v>
      </c>
      <c r="Q94" s="32">
        <v>1.2832108535895987</v>
      </c>
      <c r="R94" s="32">
        <v>1.312727125898409</v>
      </c>
      <c r="S94" s="32">
        <v>1.3429298231446338</v>
      </c>
      <c r="T94" s="32">
        <v>1.3738593232657677</v>
      </c>
      <c r="U94" s="59">
        <f t="shared" si="4"/>
        <v>1.1288794784643672</v>
      </c>
      <c r="V94" s="59">
        <f t="shared" si="5"/>
        <v>1.3163754467247943</v>
      </c>
    </row>
    <row r="95" spans="1:22" s="15" customFormat="1" x14ac:dyDescent="0.2">
      <c r="A95" s="15" t="str">
        <f t="shared" si="3"/>
        <v>13053_2275060011</v>
      </c>
      <c r="B95" s="38" t="s">
        <v>136</v>
      </c>
      <c r="C95" s="39" t="s">
        <v>41</v>
      </c>
      <c r="D95" s="17" t="s">
        <v>1</v>
      </c>
      <c r="E95" s="17" t="s">
        <v>8</v>
      </c>
      <c r="F95" s="17" t="s">
        <v>21</v>
      </c>
      <c r="G95" s="17" t="s">
        <v>143</v>
      </c>
      <c r="H95" s="37" t="s">
        <v>147</v>
      </c>
      <c r="I95" s="19" t="s">
        <v>148</v>
      </c>
      <c r="J95" s="15" t="s">
        <v>0</v>
      </c>
      <c r="K95" s="15" t="s">
        <v>99</v>
      </c>
      <c r="L95" s="32">
        <v>3.4482071713147411</v>
      </c>
      <c r="M95" s="32">
        <v>3.4661354581673307</v>
      </c>
      <c r="N95" s="32">
        <v>3.4840637450199203</v>
      </c>
      <c r="O95" s="32">
        <v>3.50199203187251</v>
      </c>
      <c r="P95" s="32">
        <v>3.5199203187250996</v>
      </c>
      <c r="Q95" s="32">
        <v>3.5378486055776892</v>
      </c>
      <c r="R95" s="32">
        <v>3.549800796812749</v>
      </c>
      <c r="S95" s="32">
        <v>3.5677290836653386</v>
      </c>
      <c r="T95" s="32">
        <v>3.5856573705179282</v>
      </c>
      <c r="U95" s="59">
        <f t="shared" si="4"/>
        <v>2.7700432069131065</v>
      </c>
      <c r="V95" s="59">
        <f t="shared" si="5"/>
        <v>3.0995622518578849</v>
      </c>
    </row>
    <row r="96" spans="1:22" s="15" customFormat="1" x14ac:dyDescent="0.2">
      <c r="A96" s="15" t="str">
        <f t="shared" si="3"/>
        <v>13073_2275060011</v>
      </c>
      <c r="B96" s="38" t="s">
        <v>137</v>
      </c>
      <c r="C96" s="39" t="s">
        <v>41</v>
      </c>
      <c r="D96" s="17" t="s">
        <v>1</v>
      </c>
      <c r="E96" s="17" t="s">
        <v>8</v>
      </c>
      <c r="F96" s="17" t="s">
        <v>21</v>
      </c>
      <c r="G96" s="17" t="s">
        <v>143</v>
      </c>
      <c r="H96" s="37" t="s">
        <v>147</v>
      </c>
      <c r="I96" s="19" t="s">
        <v>148</v>
      </c>
      <c r="J96" s="15" t="s">
        <v>0</v>
      </c>
      <c r="K96" s="15" t="s">
        <v>99</v>
      </c>
      <c r="L96" s="32">
        <v>1.5874608967674662</v>
      </c>
      <c r="M96" s="32">
        <v>1.6071428571428572</v>
      </c>
      <c r="N96" s="32">
        <v>1.6272158498435871</v>
      </c>
      <c r="O96" s="32">
        <v>1.6472888425443171</v>
      </c>
      <c r="P96" s="32">
        <v>1.6677528675703859</v>
      </c>
      <c r="Q96" s="32">
        <v>1.6884775808133472</v>
      </c>
      <c r="R96" s="32">
        <v>1.7095933263816476</v>
      </c>
      <c r="S96" s="32">
        <v>1.7312304483837331</v>
      </c>
      <c r="T96" s="32">
        <v>1.7528675703858185</v>
      </c>
      <c r="U96" s="59">
        <f t="shared" si="4"/>
        <v>1.4993782855454467</v>
      </c>
      <c r="V96" s="59">
        <f t="shared" si="5"/>
        <v>1.6598350412396901</v>
      </c>
    </row>
    <row r="97" spans="1:22" s="15" customFormat="1" x14ac:dyDescent="0.2">
      <c r="A97" s="15" t="str">
        <f t="shared" si="3"/>
        <v>13095_2275060011</v>
      </c>
      <c r="B97" s="38" t="s">
        <v>138</v>
      </c>
      <c r="C97" s="39" t="s">
        <v>41</v>
      </c>
      <c r="D97" s="17" t="s">
        <v>1</v>
      </c>
      <c r="E97" s="17" t="s">
        <v>8</v>
      </c>
      <c r="F97" s="17" t="s">
        <v>21</v>
      </c>
      <c r="G97" s="17" t="s">
        <v>143</v>
      </c>
      <c r="H97" s="37" t="s">
        <v>147</v>
      </c>
      <c r="I97" s="19" t="s">
        <v>148</v>
      </c>
      <c r="J97" s="15" t="s">
        <v>0</v>
      </c>
      <c r="K97" s="15" t="s">
        <v>99</v>
      </c>
      <c r="L97" s="32">
        <v>0.6111947035811014</v>
      </c>
      <c r="M97" s="32">
        <v>0.61405356605476979</v>
      </c>
      <c r="N97" s="32">
        <v>0.61676196208245559</v>
      </c>
      <c r="O97" s="32">
        <v>0.61962082455612399</v>
      </c>
      <c r="P97" s="32">
        <v>0.62247968702979239</v>
      </c>
      <c r="Q97" s="32">
        <v>0.62533854950346068</v>
      </c>
      <c r="R97" s="32">
        <v>0.62819741197712908</v>
      </c>
      <c r="S97" s="32">
        <v>0.63120674089677997</v>
      </c>
      <c r="T97" s="32">
        <v>0.63421606981643097</v>
      </c>
      <c r="U97" s="59">
        <f t="shared" si="4"/>
        <v>0.63591959421378919</v>
      </c>
      <c r="V97" s="59">
        <f t="shared" si="5"/>
        <v>0.64520360803756405</v>
      </c>
    </row>
    <row r="98" spans="1:22" s="15" customFormat="1" x14ac:dyDescent="0.2">
      <c r="A98" s="15" t="str">
        <f t="shared" si="3"/>
        <v>13121_2275060011</v>
      </c>
      <c r="B98" s="38" t="s">
        <v>73</v>
      </c>
      <c r="C98" s="39" t="s">
        <v>41</v>
      </c>
      <c r="D98" s="17" t="s">
        <v>1</v>
      </c>
      <c r="E98" s="17" t="s">
        <v>8</v>
      </c>
      <c r="F98" s="17" t="s">
        <v>21</v>
      </c>
      <c r="G98" s="17" t="s">
        <v>143</v>
      </c>
      <c r="H98" s="37" t="s">
        <v>147</v>
      </c>
      <c r="I98" s="19" t="s">
        <v>148</v>
      </c>
      <c r="J98" s="15" t="s">
        <v>0</v>
      </c>
      <c r="K98" s="15" t="s">
        <v>99</v>
      </c>
      <c r="L98" s="32">
        <v>1.0628384393469836</v>
      </c>
      <c r="M98" s="32">
        <v>1.08463912074378</v>
      </c>
      <c r="N98" s="32">
        <v>1.1069183863345806</v>
      </c>
      <c r="O98" s="32">
        <v>1.1296862763472313</v>
      </c>
      <c r="P98" s="32">
        <v>1.1529561777521937</v>
      </c>
      <c r="Q98" s="32">
        <v>1.1767381307773144</v>
      </c>
      <c r="R98" s="32">
        <v>1.2010421756504395</v>
      </c>
      <c r="S98" s="32">
        <v>1.2258816993420305</v>
      </c>
      <c r="T98" s="32">
        <v>1.2512667420799335</v>
      </c>
      <c r="U98" s="59">
        <f t="shared" si="4"/>
        <v>1.0562014343697992</v>
      </c>
      <c r="V98" s="59">
        <f t="shared" si="5"/>
        <v>1.2098068042351953</v>
      </c>
    </row>
    <row r="99" spans="1:22" s="15" customFormat="1" x14ac:dyDescent="0.2">
      <c r="A99" s="15" t="str">
        <f t="shared" si="3"/>
        <v>13135_2275060011</v>
      </c>
      <c r="B99" s="38" t="s">
        <v>75</v>
      </c>
      <c r="C99" s="39" t="s">
        <v>41</v>
      </c>
      <c r="D99" s="17" t="s">
        <v>1</v>
      </c>
      <c r="E99" s="17" t="s">
        <v>8</v>
      </c>
      <c r="F99" s="17" t="s">
        <v>21</v>
      </c>
      <c r="G99" s="17" t="s">
        <v>143</v>
      </c>
      <c r="H99" s="37" t="s">
        <v>147</v>
      </c>
      <c r="I99" s="19" t="s">
        <v>148</v>
      </c>
      <c r="J99" s="15" t="s">
        <v>0</v>
      </c>
      <c r="K99" s="15" t="s">
        <v>99</v>
      </c>
      <c r="L99" s="32">
        <v>0.9631551634665283</v>
      </c>
      <c r="M99" s="32">
        <v>0.9631551634665283</v>
      </c>
      <c r="N99" s="32">
        <v>0.9631551634665283</v>
      </c>
      <c r="O99" s="32">
        <v>0.9631551634665283</v>
      </c>
      <c r="P99" s="32">
        <v>0.9631551634665283</v>
      </c>
      <c r="Q99" s="32">
        <v>0.9631551634665283</v>
      </c>
      <c r="R99" s="32">
        <v>0.9631551634665283</v>
      </c>
      <c r="S99" s="32">
        <v>0.9631551634665283</v>
      </c>
      <c r="T99" s="32">
        <v>0.9631551634665283</v>
      </c>
      <c r="U99" s="59">
        <f t="shared" si="4"/>
        <v>0.96671701651127662</v>
      </c>
      <c r="V99" s="59">
        <f t="shared" si="5"/>
        <v>0.96524718551150268</v>
      </c>
    </row>
    <row r="100" spans="1:22" s="15" customFormat="1" x14ac:dyDescent="0.2">
      <c r="A100" s="15" t="str">
        <f t="shared" si="3"/>
        <v>13157_2275060011</v>
      </c>
      <c r="B100" s="38" t="s">
        <v>139</v>
      </c>
      <c r="C100" s="39" t="s">
        <v>41</v>
      </c>
      <c r="D100" s="17" t="s">
        <v>1</v>
      </c>
      <c r="E100" s="17" t="s">
        <v>8</v>
      </c>
      <c r="F100" s="17" t="s">
        <v>21</v>
      </c>
      <c r="G100" s="17" t="s">
        <v>143</v>
      </c>
      <c r="H100" s="37" t="s">
        <v>147</v>
      </c>
      <c r="I100" s="19" t="s">
        <v>148</v>
      </c>
      <c r="J100" s="15" t="s">
        <v>0</v>
      </c>
      <c r="K100" s="15" t="s">
        <v>99</v>
      </c>
      <c r="L100" s="32">
        <v>2.3616279069767443</v>
      </c>
      <c r="M100" s="32">
        <v>2.3691860465116279</v>
      </c>
      <c r="N100" s="32">
        <v>2.3784883720930234</v>
      </c>
      <c r="O100" s="32">
        <v>2.3877906976744185</v>
      </c>
      <c r="P100" s="32">
        <v>2.3953488372093021</v>
      </c>
      <c r="Q100" s="32">
        <v>2.4046511627906977</v>
      </c>
      <c r="R100" s="32">
        <v>2.4139534883720932</v>
      </c>
      <c r="S100" s="32">
        <v>2.4232558139534883</v>
      </c>
      <c r="T100" s="32">
        <v>2.4325581395348839</v>
      </c>
      <c r="U100" s="59">
        <f t="shared" si="4"/>
        <v>2.0785999385937983</v>
      </c>
      <c r="V100" s="59">
        <f t="shared" si="5"/>
        <v>2.2360515021459229</v>
      </c>
    </row>
    <row r="101" spans="1:22" s="15" customFormat="1" x14ac:dyDescent="0.2">
      <c r="A101" s="15" t="str">
        <f t="shared" si="3"/>
        <v>13185_2275060011</v>
      </c>
      <c r="B101" s="38" t="s">
        <v>140</v>
      </c>
      <c r="C101" s="39" t="s">
        <v>41</v>
      </c>
      <c r="D101" s="17" t="s">
        <v>1</v>
      </c>
      <c r="E101" s="17" t="s">
        <v>8</v>
      </c>
      <c r="F101" s="17" t="s">
        <v>21</v>
      </c>
      <c r="G101" s="17" t="s">
        <v>143</v>
      </c>
      <c r="H101" s="37" t="s">
        <v>147</v>
      </c>
      <c r="I101" s="19" t="s">
        <v>148</v>
      </c>
      <c r="J101" s="15" t="s">
        <v>0</v>
      </c>
      <c r="K101" s="15" t="s">
        <v>99</v>
      </c>
      <c r="L101" s="32">
        <v>0.92104239595488135</v>
      </c>
      <c r="M101" s="32">
        <v>0.93154414624659665</v>
      </c>
      <c r="N101" s="32">
        <v>0.94204589653831194</v>
      </c>
      <c r="O101" s="32">
        <v>0.9533255542590432</v>
      </c>
      <c r="P101" s="32">
        <v>0.96421625826526647</v>
      </c>
      <c r="Q101" s="32">
        <v>0.97549591598599772</v>
      </c>
      <c r="R101" s="32">
        <v>0.98677557370672886</v>
      </c>
      <c r="S101" s="32">
        <v>0.99766627771295213</v>
      </c>
      <c r="T101" s="32">
        <v>1.0085569817191755</v>
      </c>
      <c r="U101" s="59">
        <f t="shared" si="4"/>
        <v>0.92837260359901208</v>
      </c>
      <c r="V101" s="59">
        <f t="shared" si="5"/>
        <v>0.99780325393011593</v>
      </c>
    </row>
    <row r="102" spans="1:22" s="15" customFormat="1" x14ac:dyDescent="0.2">
      <c r="A102" s="15" t="str">
        <f t="shared" si="3"/>
        <v>13_2275060012</v>
      </c>
      <c r="B102" s="35" t="s">
        <v>122</v>
      </c>
      <c r="C102" s="36" t="s">
        <v>42</v>
      </c>
      <c r="D102" s="17" t="s">
        <v>1</v>
      </c>
      <c r="E102" s="17" t="s">
        <v>8</v>
      </c>
      <c r="F102" s="17" t="s">
        <v>21</v>
      </c>
      <c r="G102" s="17" t="s">
        <v>146</v>
      </c>
      <c r="H102" s="37" t="s">
        <v>147</v>
      </c>
      <c r="I102" s="19" t="s">
        <v>148</v>
      </c>
      <c r="J102" s="15" t="s">
        <v>0</v>
      </c>
      <c r="K102" s="28" t="s">
        <v>133</v>
      </c>
      <c r="L102" s="30">
        <v>1.0774132990811185</v>
      </c>
      <c r="M102" s="30">
        <v>1.0979207149052026</v>
      </c>
      <c r="N102" s="30">
        <v>1.1188892182371089</v>
      </c>
      <c r="O102" s="30">
        <v>1.1403078308028411</v>
      </c>
      <c r="P102" s="30">
        <v>1.1621820417393978</v>
      </c>
      <c r="Q102" s="30">
        <v>1.1845392967317678</v>
      </c>
      <c r="R102" s="30">
        <v>1.2073741066429535</v>
      </c>
      <c r="S102" s="30">
        <v>1.2307139171579444</v>
      </c>
      <c r="T102" s="30">
        <v>1.2545587282767403</v>
      </c>
      <c r="U102" s="59">
        <f t="shared" si="4"/>
        <v>1.069136758715016</v>
      </c>
      <c r="V102" s="59">
        <f t="shared" si="5"/>
        <v>1.2142350393764754</v>
      </c>
    </row>
    <row r="103" spans="1:22" s="15" customFormat="1" x14ac:dyDescent="0.2">
      <c r="A103" s="15" t="str">
        <f t="shared" si="3"/>
        <v>13021_2275060012</v>
      </c>
      <c r="B103" s="38" t="s">
        <v>134</v>
      </c>
      <c r="C103" s="39" t="s">
        <v>42</v>
      </c>
      <c r="D103" s="17" t="s">
        <v>1</v>
      </c>
      <c r="E103" s="17" t="s">
        <v>8</v>
      </c>
      <c r="F103" s="17" t="s">
        <v>21</v>
      </c>
      <c r="G103" s="17" t="s">
        <v>146</v>
      </c>
      <c r="H103" s="37" t="s">
        <v>147</v>
      </c>
      <c r="I103" s="19" t="s">
        <v>148</v>
      </c>
      <c r="J103" s="15" t="s">
        <v>0</v>
      </c>
      <c r="K103" s="15" t="s">
        <v>99</v>
      </c>
      <c r="L103" s="32">
        <v>2.4646633277685033</v>
      </c>
      <c r="M103" s="32">
        <v>2.4874791318864773</v>
      </c>
      <c r="N103" s="32">
        <v>2.5125208681135227</v>
      </c>
      <c r="O103" s="32">
        <v>2.5375626043405677</v>
      </c>
      <c r="P103" s="32">
        <v>2.5626043405676127</v>
      </c>
      <c r="Q103" s="32">
        <v>2.5876460767946576</v>
      </c>
      <c r="R103" s="32">
        <v>2.6138007790762381</v>
      </c>
      <c r="S103" s="32">
        <v>2.6388425153032831</v>
      </c>
      <c r="T103" s="32">
        <v>2.6649972175848635</v>
      </c>
      <c r="U103" s="59">
        <f t="shared" si="4"/>
        <v>2.1497912823997671</v>
      </c>
      <c r="V103" s="59">
        <f t="shared" si="5"/>
        <v>2.4068191317847969</v>
      </c>
    </row>
    <row r="104" spans="1:22" s="15" customFormat="1" x14ac:dyDescent="0.2">
      <c r="A104" s="15" t="str">
        <f t="shared" si="3"/>
        <v>13051_2275060012</v>
      </c>
      <c r="B104" s="38" t="s">
        <v>135</v>
      </c>
      <c r="C104" s="39" t="s">
        <v>42</v>
      </c>
      <c r="D104" s="17" t="s">
        <v>1</v>
      </c>
      <c r="E104" s="17" t="s">
        <v>8</v>
      </c>
      <c r="F104" s="17" t="s">
        <v>21</v>
      </c>
      <c r="G104" s="17" t="s">
        <v>146</v>
      </c>
      <c r="H104" s="37" t="s">
        <v>147</v>
      </c>
      <c r="I104" s="19" t="s">
        <v>148</v>
      </c>
      <c r="J104" s="15" t="s">
        <v>0</v>
      </c>
      <c r="K104" s="15" t="s">
        <v>99</v>
      </c>
      <c r="L104" s="32">
        <v>1.1452798191068401</v>
      </c>
      <c r="M104" s="32">
        <v>1.1716062343535492</v>
      </c>
      <c r="N104" s="32">
        <v>1.1985786966001777</v>
      </c>
      <c r="O104" s="32">
        <v>1.2261164499717354</v>
      </c>
      <c r="P104" s="32">
        <v>1.2543406282807075</v>
      </c>
      <c r="Q104" s="32">
        <v>1.2832108535895987</v>
      </c>
      <c r="R104" s="32">
        <v>1.312727125898409</v>
      </c>
      <c r="S104" s="32">
        <v>1.3429298231446338</v>
      </c>
      <c r="T104" s="32">
        <v>1.3738593232657677</v>
      </c>
      <c r="U104" s="59">
        <f t="shared" si="4"/>
        <v>1.1288794784643672</v>
      </c>
      <c r="V104" s="59">
        <f t="shared" si="5"/>
        <v>1.3163754467247943</v>
      </c>
    </row>
    <row r="105" spans="1:22" s="15" customFormat="1" x14ac:dyDescent="0.2">
      <c r="A105" s="15" t="str">
        <f t="shared" si="3"/>
        <v>13053_2275060012</v>
      </c>
      <c r="B105" s="38" t="s">
        <v>136</v>
      </c>
      <c r="C105" s="39" t="s">
        <v>42</v>
      </c>
      <c r="D105" s="17" t="s">
        <v>1</v>
      </c>
      <c r="E105" s="17" t="s">
        <v>8</v>
      </c>
      <c r="F105" s="17" t="s">
        <v>21</v>
      </c>
      <c r="G105" s="17" t="s">
        <v>146</v>
      </c>
      <c r="H105" s="37" t="s">
        <v>147</v>
      </c>
      <c r="I105" s="19" t="s">
        <v>148</v>
      </c>
      <c r="J105" s="15" t="s">
        <v>0</v>
      </c>
      <c r="K105" s="15" t="s">
        <v>99</v>
      </c>
      <c r="L105" s="32">
        <v>3.4482071713147411</v>
      </c>
      <c r="M105" s="32">
        <v>3.4661354581673307</v>
      </c>
      <c r="N105" s="32">
        <v>3.4840637450199203</v>
      </c>
      <c r="O105" s="32">
        <v>3.50199203187251</v>
      </c>
      <c r="P105" s="32">
        <v>3.5199203187250996</v>
      </c>
      <c r="Q105" s="32">
        <v>3.5378486055776892</v>
      </c>
      <c r="R105" s="32">
        <v>3.549800796812749</v>
      </c>
      <c r="S105" s="32">
        <v>3.5677290836653386</v>
      </c>
      <c r="T105" s="32">
        <v>3.5856573705179282</v>
      </c>
      <c r="U105" s="59">
        <f t="shared" si="4"/>
        <v>2.7700432069131065</v>
      </c>
      <c r="V105" s="59">
        <f t="shared" si="5"/>
        <v>3.0995622518578849</v>
      </c>
    </row>
    <row r="106" spans="1:22" s="15" customFormat="1" x14ac:dyDescent="0.2">
      <c r="A106" s="15" t="str">
        <f t="shared" si="3"/>
        <v>13073_2275060012</v>
      </c>
      <c r="B106" s="38" t="s">
        <v>137</v>
      </c>
      <c r="C106" s="39" t="s">
        <v>42</v>
      </c>
      <c r="D106" s="17" t="s">
        <v>1</v>
      </c>
      <c r="E106" s="17" t="s">
        <v>8</v>
      </c>
      <c r="F106" s="17" t="s">
        <v>21</v>
      </c>
      <c r="G106" s="17" t="s">
        <v>146</v>
      </c>
      <c r="H106" s="37" t="s">
        <v>147</v>
      </c>
      <c r="I106" s="19" t="s">
        <v>148</v>
      </c>
      <c r="J106" s="15" t="s">
        <v>0</v>
      </c>
      <c r="K106" s="15" t="s">
        <v>99</v>
      </c>
      <c r="L106" s="32">
        <v>1.5874608967674662</v>
      </c>
      <c r="M106" s="32">
        <v>1.6071428571428572</v>
      </c>
      <c r="N106" s="32">
        <v>1.6272158498435871</v>
      </c>
      <c r="O106" s="32">
        <v>1.6472888425443171</v>
      </c>
      <c r="P106" s="32">
        <v>1.6677528675703859</v>
      </c>
      <c r="Q106" s="32">
        <v>1.6884775808133472</v>
      </c>
      <c r="R106" s="32">
        <v>1.7095933263816476</v>
      </c>
      <c r="S106" s="32">
        <v>1.7312304483837331</v>
      </c>
      <c r="T106" s="32">
        <v>1.7528675703858185</v>
      </c>
      <c r="U106" s="59">
        <f t="shared" si="4"/>
        <v>1.4993782855454467</v>
      </c>
      <c r="V106" s="59">
        <f t="shared" si="5"/>
        <v>1.6598350412396901</v>
      </c>
    </row>
    <row r="107" spans="1:22" s="15" customFormat="1" x14ac:dyDescent="0.2">
      <c r="A107" s="15" t="str">
        <f t="shared" si="3"/>
        <v>13095_2275060012</v>
      </c>
      <c r="B107" s="38" t="s">
        <v>138</v>
      </c>
      <c r="C107" s="39" t="s">
        <v>42</v>
      </c>
      <c r="D107" s="17" t="s">
        <v>1</v>
      </c>
      <c r="E107" s="17" t="s">
        <v>8</v>
      </c>
      <c r="F107" s="17" t="s">
        <v>21</v>
      </c>
      <c r="G107" s="17" t="s">
        <v>146</v>
      </c>
      <c r="H107" s="37" t="s">
        <v>147</v>
      </c>
      <c r="I107" s="19" t="s">
        <v>148</v>
      </c>
      <c r="J107" s="15" t="s">
        <v>0</v>
      </c>
      <c r="K107" s="15" t="s">
        <v>99</v>
      </c>
      <c r="L107" s="32">
        <v>0.6111947035811014</v>
      </c>
      <c r="M107" s="32">
        <v>0.61405356605476979</v>
      </c>
      <c r="N107" s="32">
        <v>0.61676196208245559</v>
      </c>
      <c r="O107" s="32">
        <v>0.61962082455612399</v>
      </c>
      <c r="P107" s="32">
        <v>0.62247968702979239</v>
      </c>
      <c r="Q107" s="32">
        <v>0.62533854950346068</v>
      </c>
      <c r="R107" s="32">
        <v>0.62819741197712908</v>
      </c>
      <c r="S107" s="32">
        <v>0.63120674089677997</v>
      </c>
      <c r="T107" s="32">
        <v>0.63421606981643097</v>
      </c>
      <c r="U107" s="59">
        <f t="shared" si="4"/>
        <v>0.63591959421378919</v>
      </c>
      <c r="V107" s="59">
        <f t="shared" si="5"/>
        <v>0.64520360803756405</v>
      </c>
    </row>
    <row r="108" spans="1:22" s="15" customFormat="1" x14ac:dyDescent="0.2">
      <c r="A108" s="15" t="str">
        <f t="shared" si="3"/>
        <v>13121_2275060012</v>
      </c>
      <c r="B108" s="38" t="s">
        <v>73</v>
      </c>
      <c r="C108" s="39" t="s">
        <v>42</v>
      </c>
      <c r="D108" s="17" t="s">
        <v>1</v>
      </c>
      <c r="E108" s="17" t="s">
        <v>8</v>
      </c>
      <c r="F108" s="17" t="s">
        <v>21</v>
      </c>
      <c r="G108" s="17" t="s">
        <v>146</v>
      </c>
      <c r="H108" s="37" t="s">
        <v>147</v>
      </c>
      <c r="I108" s="19" t="s">
        <v>148</v>
      </c>
      <c r="J108" s="15" t="s">
        <v>0</v>
      </c>
      <c r="K108" s="15" t="s">
        <v>99</v>
      </c>
      <c r="L108" s="32">
        <v>1.0628384393469836</v>
      </c>
      <c r="M108" s="32">
        <v>1.08463912074378</v>
      </c>
      <c r="N108" s="32">
        <v>1.1069183863345806</v>
      </c>
      <c r="O108" s="32">
        <v>1.1296862763472313</v>
      </c>
      <c r="P108" s="32">
        <v>1.1529561777521937</v>
      </c>
      <c r="Q108" s="32">
        <v>1.1767381307773144</v>
      </c>
      <c r="R108" s="32">
        <v>1.2010421756504395</v>
      </c>
      <c r="S108" s="32">
        <v>1.2258816993420305</v>
      </c>
      <c r="T108" s="32">
        <v>1.2512667420799335</v>
      </c>
      <c r="U108" s="59">
        <f t="shared" si="4"/>
        <v>1.0562014343697992</v>
      </c>
      <c r="V108" s="59">
        <f t="shared" si="5"/>
        <v>1.2098068042351953</v>
      </c>
    </row>
    <row r="109" spans="1:22" s="15" customFormat="1" x14ac:dyDescent="0.2">
      <c r="A109" s="15" t="str">
        <f t="shared" si="3"/>
        <v>13135_2275060012</v>
      </c>
      <c r="B109" s="38" t="s">
        <v>75</v>
      </c>
      <c r="C109" s="39" t="s">
        <v>42</v>
      </c>
      <c r="D109" s="17" t="s">
        <v>1</v>
      </c>
      <c r="E109" s="17" t="s">
        <v>8</v>
      </c>
      <c r="F109" s="17" t="s">
        <v>21</v>
      </c>
      <c r="G109" s="17" t="s">
        <v>146</v>
      </c>
      <c r="H109" s="37" t="s">
        <v>147</v>
      </c>
      <c r="I109" s="19" t="s">
        <v>148</v>
      </c>
      <c r="J109" s="15" t="s">
        <v>0</v>
      </c>
      <c r="K109" s="15" t="s">
        <v>99</v>
      </c>
      <c r="L109" s="32">
        <v>0.9631551634665283</v>
      </c>
      <c r="M109" s="32">
        <v>0.9631551634665283</v>
      </c>
      <c r="N109" s="32">
        <v>0.9631551634665283</v>
      </c>
      <c r="O109" s="32">
        <v>0.9631551634665283</v>
      </c>
      <c r="P109" s="32">
        <v>0.9631551634665283</v>
      </c>
      <c r="Q109" s="32">
        <v>0.9631551634665283</v>
      </c>
      <c r="R109" s="32">
        <v>0.9631551634665283</v>
      </c>
      <c r="S109" s="32">
        <v>0.9631551634665283</v>
      </c>
      <c r="T109" s="32">
        <v>0.9631551634665283</v>
      </c>
      <c r="U109" s="59">
        <f t="shared" si="4"/>
        <v>0.96671701651127662</v>
      </c>
      <c r="V109" s="59">
        <f t="shared" si="5"/>
        <v>0.96524718551150268</v>
      </c>
    </row>
    <row r="110" spans="1:22" s="15" customFormat="1" x14ac:dyDescent="0.2">
      <c r="A110" s="15" t="str">
        <f t="shared" si="3"/>
        <v>13157_2275060012</v>
      </c>
      <c r="B110" s="38" t="s">
        <v>139</v>
      </c>
      <c r="C110" s="39" t="s">
        <v>42</v>
      </c>
      <c r="D110" s="17" t="s">
        <v>1</v>
      </c>
      <c r="E110" s="17" t="s">
        <v>8</v>
      </c>
      <c r="F110" s="17" t="s">
        <v>21</v>
      </c>
      <c r="G110" s="17" t="s">
        <v>146</v>
      </c>
      <c r="H110" s="37" t="s">
        <v>147</v>
      </c>
      <c r="I110" s="19" t="s">
        <v>148</v>
      </c>
      <c r="J110" s="15" t="s">
        <v>0</v>
      </c>
      <c r="K110" s="15" t="s">
        <v>99</v>
      </c>
      <c r="L110" s="32">
        <v>2.3616279069767443</v>
      </c>
      <c r="M110" s="32">
        <v>2.3691860465116279</v>
      </c>
      <c r="N110" s="32">
        <v>2.3784883720930234</v>
      </c>
      <c r="O110" s="32">
        <v>2.3877906976744185</v>
      </c>
      <c r="P110" s="32">
        <v>2.3953488372093021</v>
      </c>
      <c r="Q110" s="32">
        <v>2.4046511627906977</v>
      </c>
      <c r="R110" s="32">
        <v>2.4139534883720932</v>
      </c>
      <c r="S110" s="32">
        <v>2.4232558139534883</v>
      </c>
      <c r="T110" s="32">
        <v>2.4325581395348839</v>
      </c>
      <c r="U110" s="59">
        <f t="shared" si="4"/>
        <v>2.0785999385937983</v>
      </c>
      <c r="V110" s="59">
        <f t="shared" si="5"/>
        <v>2.2360515021459229</v>
      </c>
    </row>
    <row r="111" spans="1:22" s="15" customFormat="1" x14ac:dyDescent="0.2">
      <c r="A111" s="15" t="str">
        <f t="shared" si="3"/>
        <v>13185_2275060012</v>
      </c>
      <c r="B111" s="38" t="s">
        <v>140</v>
      </c>
      <c r="C111" s="39" t="s">
        <v>42</v>
      </c>
      <c r="D111" s="17" t="s">
        <v>1</v>
      </c>
      <c r="E111" s="17" t="s">
        <v>8</v>
      </c>
      <c r="F111" s="17" t="s">
        <v>21</v>
      </c>
      <c r="G111" s="17" t="s">
        <v>146</v>
      </c>
      <c r="H111" s="37" t="s">
        <v>147</v>
      </c>
      <c r="I111" s="19" t="s">
        <v>148</v>
      </c>
      <c r="J111" s="15" t="s">
        <v>0</v>
      </c>
      <c r="K111" s="15" t="s">
        <v>99</v>
      </c>
      <c r="L111" s="32">
        <v>0.92104239595488135</v>
      </c>
      <c r="M111" s="32">
        <v>0.93154414624659665</v>
      </c>
      <c r="N111" s="32">
        <v>0.94204589653831194</v>
      </c>
      <c r="O111" s="32">
        <v>0.9533255542590432</v>
      </c>
      <c r="P111" s="32">
        <v>0.96421625826526647</v>
      </c>
      <c r="Q111" s="32">
        <v>0.97549591598599772</v>
      </c>
      <c r="R111" s="32">
        <v>0.98677557370672886</v>
      </c>
      <c r="S111" s="32">
        <v>0.99766627771295213</v>
      </c>
      <c r="T111" s="32">
        <v>1.0085569817191755</v>
      </c>
      <c r="U111" s="59">
        <f t="shared" si="4"/>
        <v>0.92837260359901208</v>
      </c>
      <c r="V111" s="59">
        <f t="shared" si="5"/>
        <v>0.99780325393011593</v>
      </c>
    </row>
    <row r="112" spans="1:22" s="15" customFormat="1" x14ac:dyDescent="0.2">
      <c r="A112" s="15" t="str">
        <f t="shared" si="3"/>
        <v>13_2275070000</v>
      </c>
      <c r="B112" s="27" t="s">
        <v>122</v>
      </c>
      <c r="C112" s="36" t="s">
        <v>22</v>
      </c>
      <c r="D112" s="34" t="s">
        <v>1</v>
      </c>
      <c r="E112" s="34" t="s">
        <v>8</v>
      </c>
      <c r="F112" s="34" t="s">
        <v>23</v>
      </c>
      <c r="G112" s="34" t="s">
        <v>2</v>
      </c>
      <c r="H112" s="37" t="s">
        <v>131</v>
      </c>
      <c r="I112" s="19" t="s">
        <v>132</v>
      </c>
      <c r="J112" s="15" t="s">
        <v>0</v>
      </c>
      <c r="K112" s="28" t="s">
        <v>133</v>
      </c>
      <c r="L112" s="40">
        <v>1.2801847076884305</v>
      </c>
      <c r="M112" s="40">
        <v>1.3142266381764451</v>
      </c>
      <c r="N112" s="40">
        <v>1.3491831643928236</v>
      </c>
      <c r="O112" s="40">
        <v>1.3850800305136235</v>
      </c>
      <c r="P112" s="40">
        <v>1.4219443356715369</v>
      </c>
      <c r="Q112" s="40">
        <v>1.4597991141293523</v>
      </c>
      <c r="R112" s="40">
        <v>1.4986728199763966</v>
      </c>
      <c r="S112" s="40">
        <v>1.5385925523453623</v>
      </c>
      <c r="T112" s="40">
        <v>1.5795854103689411</v>
      </c>
      <c r="U112" s="59">
        <f t="shared" si="4"/>
        <v>1.245293488482746</v>
      </c>
      <c r="V112" s="59">
        <f t="shared" si="5"/>
        <v>1.4913439212300659</v>
      </c>
    </row>
    <row r="113" spans="1:22" s="26" customFormat="1" x14ac:dyDescent="0.2">
      <c r="A113" s="15" t="str">
        <f t="shared" si="3"/>
        <v>13021_2275070000</v>
      </c>
      <c r="B113" s="38" t="s">
        <v>134</v>
      </c>
      <c r="C113" s="39" t="s">
        <v>22</v>
      </c>
      <c r="D113" s="34" t="s">
        <v>1</v>
      </c>
      <c r="E113" s="34" t="s">
        <v>8</v>
      </c>
      <c r="F113" s="34" t="s">
        <v>23</v>
      </c>
      <c r="G113" s="34" t="s">
        <v>2</v>
      </c>
      <c r="H113" s="29" t="s">
        <v>131</v>
      </c>
      <c r="I113" s="19" t="s">
        <v>132</v>
      </c>
      <c r="J113" s="15" t="s">
        <v>0</v>
      </c>
      <c r="K113" s="24" t="s">
        <v>99</v>
      </c>
      <c r="L113" s="41">
        <v>0.34794156706507307</v>
      </c>
      <c r="M113" s="41">
        <v>0.34794156706507307</v>
      </c>
      <c r="N113" s="41">
        <v>0.34794156706507307</v>
      </c>
      <c r="O113" s="41">
        <v>0.34794156706507307</v>
      </c>
      <c r="P113" s="41">
        <v>0.34794156706507307</v>
      </c>
      <c r="Q113" s="41">
        <v>0.34794156706507307</v>
      </c>
      <c r="R113" s="41">
        <v>0.34794156706507307</v>
      </c>
      <c r="S113" s="41">
        <v>0.34794156706507307</v>
      </c>
      <c r="T113" s="41">
        <v>0.34794156706507307</v>
      </c>
      <c r="U113" s="59">
        <f t="shared" si="4"/>
        <v>0.37221196192641004</v>
      </c>
      <c r="V113" s="59">
        <f t="shared" si="5"/>
        <v>0.36181965881397238</v>
      </c>
    </row>
    <row r="114" spans="1:22" s="26" customFormat="1" x14ac:dyDescent="0.2">
      <c r="A114" s="15" t="str">
        <f t="shared" si="3"/>
        <v>13051_2275070000</v>
      </c>
      <c r="B114" s="38" t="s">
        <v>135</v>
      </c>
      <c r="C114" s="39" t="s">
        <v>22</v>
      </c>
      <c r="D114" s="34" t="s">
        <v>1</v>
      </c>
      <c r="E114" s="34" t="s">
        <v>8</v>
      </c>
      <c r="F114" s="34" t="s">
        <v>23</v>
      </c>
      <c r="G114" s="34" t="s">
        <v>2</v>
      </c>
      <c r="H114" s="37" t="s">
        <v>131</v>
      </c>
      <c r="I114" s="19" t="s">
        <v>132</v>
      </c>
      <c r="J114" s="15" t="s">
        <v>0</v>
      </c>
      <c r="K114" s="24" t="s">
        <v>99</v>
      </c>
      <c r="L114" s="41">
        <v>0.88106069011427934</v>
      </c>
      <c r="M114" s="41">
        <v>0.89038056141129485</v>
      </c>
      <c r="N114" s="41">
        <v>0.89975590813269724</v>
      </c>
      <c r="O114" s="41">
        <v>0.90924220570287362</v>
      </c>
      <c r="P114" s="41">
        <v>0.91889492954621099</v>
      </c>
      <c r="Q114" s="41">
        <v>0.92860312881393547</v>
      </c>
      <c r="R114" s="41">
        <v>0.93847775435482084</v>
      </c>
      <c r="S114" s="41">
        <v>0.94846333074448019</v>
      </c>
      <c r="T114" s="41">
        <v>0.95850438255852655</v>
      </c>
      <c r="U114" s="59">
        <f t="shared" si="4"/>
        <v>0.89166610523479073</v>
      </c>
      <c r="V114" s="59">
        <f t="shared" si="5"/>
        <v>0.95134740583870403</v>
      </c>
    </row>
    <row r="115" spans="1:22" s="26" customFormat="1" x14ac:dyDescent="0.2">
      <c r="A115" s="15" t="str">
        <f t="shared" si="3"/>
        <v>13053_2275070000</v>
      </c>
      <c r="B115" s="38" t="s">
        <v>136</v>
      </c>
      <c r="C115" s="39" t="s">
        <v>22</v>
      </c>
      <c r="D115" s="34" t="s">
        <v>1</v>
      </c>
      <c r="E115" s="34" t="s">
        <v>8</v>
      </c>
      <c r="F115" s="34" t="s">
        <v>23</v>
      </c>
      <c r="G115" s="34" t="s">
        <v>2</v>
      </c>
      <c r="H115" s="37" t="s">
        <v>131</v>
      </c>
      <c r="I115" s="19" t="s">
        <v>132</v>
      </c>
      <c r="J115" s="15" t="s">
        <v>0</v>
      </c>
      <c r="K115" s="24" t="s">
        <v>99</v>
      </c>
      <c r="L115" s="41">
        <v>0.51731893837156995</v>
      </c>
      <c r="M115" s="41">
        <v>0.51731893837156995</v>
      </c>
      <c r="N115" s="41">
        <v>0.51731893837156995</v>
      </c>
      <c r="O115" s="41">
        <v>0.51731893837156995</v>
      </c>
      <c r="P115" s="41">
        <v>0.51731893837156995</v>
      </c>
      <c r="Q115" s="41">
        <v>0.51731893837156995</v>
      </c>
      <c r="R115" s="41">
        <v>0.51731893837156995</v>
      </c>
      <c r="S115" s="41">
        <v>0.51731893837156995</v>
      </c>
      <c r="T115" s="41">
        <v>0.51731893837156995</v>
      </c>
      <c r="U115" s="59">
        <f t="shared" si="4"/>
        <v>0.54355532447889587</v>
      </c>
      <c r="V115" s="59">
        <f t="shared" si="5"/>
        <v>0.53243640721172181</v>
      </c>
    </row>
    <row r="116" spans="1:22" s="26" customFormat="1" x14ac:dyDescent="0.2">
      <c r="A116" s="15" t="str">
        <f t="shared" si="3"/>
        <v>13073_2275070000</v>
      </c>
      <c r="B116" s="38" t="s">
        <v>137</v>
      </c>
      <c r="C116" s="39" t="s">
        <v>22</v>
      </c>
      <c r="D116" s="34" t="s">
        <v>1</v>
      </c>
      <c r="E116" s="34" t="s">
        <v>8</v>
      </c>
      <c r="F116" s="34" t="s">
        <v>23</v>
      </c>
      <c r="G116" s="34" t="s">
        <v>2</v>
      </c>
      <c r="H116" s="29" t="s">
        <v>131</v>
      </c>
      <c r="I116" s="19" t="s">
        <v>132</v>
      </c>
      <c r="J116" s="15" t="s">
        <v>0</v>
      </c>
      <c r="K116" s="24" t="s">
        <v>99</v>
      </c>
      <c r="L116" s="41">
        <v>0.3020711215318484</v>
      </c>
      <c r="M116" s="41">
        <v>0.3020711215318484</v>
      </c>
      <c r="N116" s="41">
        <v>0.3020711215318484</v>
      </c>
      <c r="O116" s="41">
        <v>0.3020711215318484</v>
      </c>
      <c r="P116" s="41">
        <v>0.3020711215318484</v>
      </c>
      <c r="Q116" s="41">
        <v>0.3020711215318484</v>
      </c>
      <c r="R116" s="41">
        <v>0.3020711215318484</v>
      </c>
      <c r="S116" s="41">
        <v>0.3020711215318484</v>
      </c>
      <c r="T116" s="41">
        <v>0.3020711215318484</v>
      </c>
      <c r="U116" s="59">
        <f t="shared" si="4"/>
        <v>0.32473533859855486</v>
      </c>
      <c r="V116" s="59">
        <f t="shared" si="5"/>
        <v>0.31500347580123211</v>
      </c>
    </row>
    <row r="117" spans="1:22" s="26" customFormat="1" x14ac:dyDescent="0.2">
      <c r="A117" s="15" t="str">
        <f t="shared" si="3"/>
        <v>13095_2275070000</v>
      </c>
      <c r="B117" s="38" t="s">
        <v>138</v>
      </c>
      <c r="C117" s="39" t="s">
        <v>22</v>
      </c>
      <c r="D117" s="34" t="s">
        <v>1</v>
      </c>
      <c r="E117" s="34" t="s">
        <v>8</v>
      </c>
      <c r="F117" s="34" t="s">
        <v>23</v>
      </c>
      <c r="G117" s="34" t="s">
        <v>2</v>
      </c>
      <c r="H117" s="37" t="s">
        <v>131</v>
      </c>
      <c r="I117" s="19" t="s">
        <v>132</v>
      </c>
      <c r="J117" s="15" t="s">
        <v>0</v>
      </c>
      <c r="K117" s="24" t="s">
        <v>99</v>
      </c>
      <c r="L117" s="41">
        <v>1.164179104477612</v>
      </c>
      <c r="M117" s="41">
        <v>1.164179104477612</v>
      </c>
      <c r="N117" s="41">
        <v>1.164179104477612</v>
      </c>
      <c r="O117" s="41">
        <v>1.164179104477612</v>
      </c>
      <c r="P117" s="41">
        <v>1.164179104477612</v>
      </c>
      <c r="Q117" s="41">
        <v>1.164179104477612</v>
      </c>
      <c r="R117" s="41">
        <v>1.164179104477612</v>
      </c>
      <c r="S117" s="41">
        <v>1.164179104477612</v>
      </c>
      <c r="T117" s="41">
        <v>1.164179104477612</v>
      </c>
      <c r="U117" s="59">
        <f t="shared" si="4"/>
        <v>1.1453744493392068</v>
      </c>
      <c r="V117" s="59">
        <f t="shared" si="5"/>
        <v>1.1530434782608696</v>
      </c>
    </row>
    <row r="118" spans="1:22" s="26" customFormat="1" x14ac:dyDescent="0.2">
      <c r="A118" s="15" t="str">
        <f t="shared" si="3"/>
        <v>13121_2275070000</v>
      </c>
      <c r="B118" s="38" t="s">
        <v>73</v>
      </c>
      <c r="C118" s="39" t="s">
        <v>22</v>
      </c>
      <c r="D118" s="34" t="s">
        <v>1</v>
      </c>
      <c r="E118" s="34" t="s">
        <v>8</v>
      </c>
      <c r="F118" s="34" t="s">
        <v>23</v>
      </c>
      <c r="G118" s="34" t="s">
        <v>2</v>
      </c>
      <c r="H118" s="37" t="s">
        <v>131</v>
      </c>
      <c r="I118" s="19" t="s">
        <v>132</v>
      </c>
      <c r="J118" s="15" t="s">
        <v>0</v>
      </c>
      <c r="K118" s="24" t="s">
        <v>99</v>
      </c>
      <c r="L118" s="41">
        <v>1.2948816189645005</v>
      </c>
      <c r="M118" s="41">
        <v>1.3298418831136993</v>
      </c>
      <c r="N118" s="41">
        <v>1.3657463377596348</v>
      </c>
      <c r="O118" s="41">
        <v>1.4026201986722495</v>
      </c>
      <c r="P118" s="41">
        <v>1.4404900824975939</v>
      </c>
      <c r="Q118" s="41">
        <v>1.4793826058817183</v>
      </c>
      <c r="R118" s="41">
        <v>1.5193243854706733</v>
      </c>
      <c r="S118" s="41">
        <v>1.5603448396627251</v>
      </c>
      <c r="T118" s="41">
        <v>1.6024733868561398</v>
      </c>
      <c r="U118" s="59">
        <f t="shared" si="4"/>
        <v>1.2577916550095745</v>
      </c>
      <c r="V118" s="59">
        <f t="shared" si="5"/>
        <v>1.5105547480111898</v>
      </c>
    </row>
    <row r="119" spans="1:22" s="26" customFormat="1" x14ac:dyDescent="0.2">
      <c r="A119" s="15" t="str">
        <f t="shared" si="3"/>
        <v>13135_2275070000</v>
      </c>
      <c r="B119" s="42" t="s">
        <v>75</v>
      </c>
      <c r="C119" s="39" t="s">
        <v>22</v>
      </c>
      <c r="D119" s="34" t="s">
        <v>1</v>
      </c>
      <c r="E119" s="34" t="s">
        <v>8</v>
      </c>
      <c r="F119" s="34" t="s">
        <v>23</v>
      </c>
      <c r="G119" s="34" t="s">
        <v>2</v>
      </c>
      <c r="H119" s="37" t="s">
        <v>131</v>
      </c>
      <c r="I119" s="15" t="s">
        <v>132</v>
      </c>
      <c r="J119" s="15" t="s">
        <v>0</v>
      </c>
      <c r="K119" s="24" t="s">
        <v>133</v>
      </c>
      <c r="L119" s="41">
        <v>1.2801847076884305</v>
      </c>
      <c r="M119" s="41">
        <v>1.3142266381764451</v>
      </c>
      <c r="N119" s="41">
        <v>1.3491831643928236</v>
      </c>
      <c r="O119" s="41">
        <v>1.3850800305136235</v>
      </c>
      <c r="P119" s="41">
        <v>1.4219443356715369</v>
      </c>
      <c r="Q119" s="41">
        <v>1.4597991141293523</v>
      </c>
      <c r="R119" s="41">
        <v>1.4986728199763966</v>
      </c>
      <c r="S119" s="41">
        <v>1.5385925523453623</v>
      </c>
      <c r="T119" s="41">
        <v>1.5795854103689411</v>
      </c>
      <c r="U119" s="59">
        <f t="shared" si="4"/>
        <v>1.245293488482746</v>
      </c>
      <c r="V119" s="59">
        <f t="shared" si="5"/>
        <v>1.4913439212300659</v>
      </c>
    </row>
    <row r="120" spans="1:22" s="26" customFormat="1" x14ac:dyDescent="0.2">
      <c r="A120" s="15" t="str">
        <f t="shared" si="3"/>
        <v>13157_2275070000</v>
      </c>
      <c r="B120" s="38" t="s">
        <v>139</v>
      </c>
      <c r="C120" s="39" t="s">
        <v>22</v>
      </c>
      <c r="D120" s="34" t="s">
        <v>1</v>
      </c>
      <c r="E120" s="34" t="s">
        <v>8</v>
      </c>
      <c r="F120" s="34" t="s">
        <v>23</v>
      </c>
      <c r="G120" s="34" t="s">
        <v>2</v>
      </c>
      <c r="H120" s="29" t="s">
        <v>131</v>
      </c>
      <c r="I120" s="19" t="s">
        <v>132</v>
      </c>
      <c r="J120" s="15" t="s">
        <v>0</v>
      </c>
      <c r="K120" s="24" t="s">
        <v>99</v>
      </c>
      <c r="L120" s="41">
        <v>1.9130434782608696</v>
      </c>
      <c r="M120" s="41">
        <v>1.9130434782608696</v>
      </c>
      <c r="N120" s="41">
        <v>1.9130434782608696</v>
      </c>
      <c r="O120" s="41">
        <v>1.9130434782608696</v>
      </c>
      <c r="P120" s="41">
        <v>1.9130434782608696</v>
      </c>
      <c r="Q120" s="41">
        <v>1.9130434782608696</v>
      </c>
      <c r="R120" s="41">
        <v>1.9130434782608696</v>
      </c>
      <c r="S120" s="41">
        <v>1.9130434782608696</v>
      </c>
      <c r="T120" s="41">
        <v>1.9130434782608696</v>
      </c>
      <c r="U120" s="59">
        <f t="shared" si="4"/>
        <v>1.7529880478087652</v>
      </c>
      <c r="V120" s="59">
        <f t="shared" si="5"/>
        <v>1.8155339805825244</v>
      </c>
    </row>
    <row r="121" spans="1:22" s="26" customFormat="1" x14ac:dyDescent="0.2">
      <c r="A121" s="15" t="str">
        <f t="shared" si="3"/>
        <v>13185_2275070000</v>
      </c>
      <c r="B121" s="38" t="s">
        <v>140</v>
      </c>
      <c r="C121" s="39" t="s">
        <v>22</v>
      </c>
      <c r="D121" s="34" t="s">
        <v>1</v>
      </c>
      <c r="E121" s="34" t="s">
        <v>8</v>
      </c>
      <c r="F121" s="34" t="s">
        <v>23</v>
      </c>
      <c r="G121" s="34" t="s">
        <v>2</v>
      </c>
      <c r="H121" s="29" t="s">
        <v>131</v>
      </c>
      <c r="I121" s="19" t="s">
        <v>132</v>
      </c>
      <c r="J121" s="15" t="s">
        <v>0</v>
      </c>
      <c r="K121" s="24" t="s">
        <v>99</v>
      </c>
      <c r="L121" s="41">
        <v>4.6413502109704644E-2</v>
      </c>
      <c r="M121" s="41">
        <v>4.6413502109704644E-2</v>
      </c>
      <c r="N121" s="41">
        <v>4.6413502109704644E-2</v>
      </c>
      <c r="O121" s="41">
        <v>4.6413502109704644E-2</v>
      </c>
      <c r="P121" s="41">
        <v>4.6413502109704644E-2</v>
      </c>
      <c r="Q121" s="41">
        <v>4.6413502109704644E-2</v>
      </c>
      <c r="R121" s="41">
        <v>4.6413502109704644E-2</v>
      </c>
      <c r="S121" s="41">
        <v>4.6413502109704644E-2</v>
      </c>
      <c r="T121" s="41">
        <v>4.6413502109704644E-2</v>
      </c>
      <c r="U121" s="59">
        <f t="shared" si="4"/>
        <v>5.1305970149253734E-2</v>
      </c>
      <c r="V121" s="59">
        <f t="shared" si="5"/>
        <v>4.9171706547462529E-2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readme</vt:lpstr>
      <vt:lpstr>Summary_annual</vt:lpstr>
      <vt:lpstr>Aircraft_sum</vt:lpstr>
      <vt:lpstr>Aircraft</vt:lpstr>
      <vt:lpstr>Railroad_sum</vt:lpstr>
      <vt:lpstr>Railroad</vt:lpstr>
      <vt:lpstr>YardLocomotives_summary</vt:lpstr>
      <vt:lpstr>YardLocomotives</vt:lpstr>
      <vt:lpstr>SEMAP Nonroad Growth Factors</vt:lpstr>
      <vt:lpstr>SEMAP Locomotive Controls_2017</vt:lpstr>
      <vt:lpstr>SEMAP Locomotive Controls_2024</vt:lpstr>
      <vt:lpstr>SEMAP Locomotive Controls</vt:lpstr>
      <vt:lpstr>cnty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2011-10-14T15:04:18Z</dcterms:modified>
</cp:coreProperties>
</file>