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5"/>
  <workbookPr/>
  <mc:AlternateContent xmlns:mc="http://schemas.openxmlformats.org/markup-compatibility/2006">
    <mc:Choice Requires="x15">
      <x15ac:absPath xmlns:x15ac="http://schemas.microsoft.com/office/spreadsheetml/2010/11/ac" url="C:\Users\ggrodzinsky\Documents\2008 Second Maintenance Plan inc Appendices\A-9\"/>
    </mc:Choice>
  </mc:AlternateContent>
  <xr:revisionPtr revIDLastSave="0" documentId="13_ncr:1_{8D82E890-14F2-4597-B7F4-5C05B80D20EB}" xr6:coauthVersionLast="47" xr6:coauthVersionMax="47" xr10:uidLastSave="{00000000-0000-0000-0000-000000000000}"/>
  <bookViews>
    <workbookView xWindow="1035" yWindow="1095" windowWidth="13710" windowHeight="7575" xr2:uid="{44DC9D85-EA0D-4CC2-AF2C-2A7E355E8506}"/>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 l="1"/>
  <c r="E7" i="1"/>
  <c r="G24" i="1" l="1"/>
  <c r="F24" i="1"/>
  <c r="E24" i="1"/>
  <c r="D24" i="1"/>
  <c r="G23" i="1"/>
  <c r="F23" i="1"/>
  <c r="E23" i="1"/>
  <c r="D23" i="1"/>
  <c r="G22" i="1"/>
  <c r="F22" i="1"/>
  <c r="E22" i="1"/>
  <c r="D22" i="1"/>
  <c r="G21" i="1"/>
  <c r="F21" i="1"/>
  <c r="E21" i="1"/>
  <c r="D21" i="1"/>
  <c r="G14" i="1" l="1"/>
  <c r="E14" i="1"/>
  <c r="D14" i="1"/>
  <c r="R8" i="1" l="1"/>
  <c r="R7" i="1"/>
  <c r="P8" i="1" l="1"/>
  <c r="P7" i="1"/>
  <c r="M15" i="1" l="1"/>
  <c r="N15" i="1"/>
  <c r="F14" i="1" l="1"/>
  <c r="N8" i="1"/>
  <c r="N7" i="1"/>
  <c r="G7" i="1"/>
  <c r="E13" i="1" s="1"/>
  <c r="E15" i="1" s="1"/>
  <c r="D7" i="1"/>
  <c r="D13" i="1" s="1"/>
  <c r="D15" i="1" s="1"/>
  <c r="S7" i="1" l="1"/>
  <c r="E8" i="1"/>
  <c r="S8" i="1"/>
  <c r="H8" i="1"/>
  <c r="O8" i="1"/>
  <c r="Q8" i="1" s="1"/>
  <c r="G8" i="1" s="1"/>
  <c r="G13" i="1" s="1"/>
  <c r="G15" i="1" s="1"/>
  <c r="O7" i="1"/>
  <c r="Q7" i="1" s="1"/>
  <c r="D8" i="1" s="1"/>
  <c r="F13" i="1" s="1"/>
  <c r="F15" i="1" s="1"/>
</calcChain>
</file>

<file path=xl/sharedStrings.xml><?xml version="1.0" encoding="utf-8"?>
<sst xmlns="http://schemas.openxmlformats.org/spreadsheetml/2006/main" count="47" uniqueCount="41">
  <si>
    <t>Combining HJAIA report with EMP 2022 v1 report for 2022 accessing EMP report through Data Retrieval Tool for airports as well as projected years 2032 and 2038 (interpolated to get 2037)</t>
  </si>
  <si>
    <t xml:space="preserve">HJAIA originally from AEDT3f modified for AEDT3g </t>
  </si>
  <si>
    <t>Other Airports Data Retrieval Tool</t>
  </si>
  <si>
    <t>Totals for 15 county ATL area</t>
  </si>
  <si>
    <t xml:space="preserve">Other Airports </t>
  </si>
  <si>
    <t>Other Airports</t>
  </si>
  <si>
    <t>HJAIA (TPD)</t>
  </si>
  <si>
    <t>All Airports</t>
  </si>
  <si>
    <t>HJAIA (TPY)</t>
  </si>
  <si>
    <t>All Airport</t>
  </si>
  <si>
    <t>Year</t>
  </si>
  <si>
    <t>Locomotive NOx (TPD)</t>
  </si>
  <si>
    <t>All Airports NOx (TPD)</t>
  </si>
  <si>
    <t>All Airports NOx (TPY)</t>
  </si>
  <si>
    <t>Locomotives VOC (TPD)</t>
  </si>
  <si>
    <t>All Airports (TPD)</t>
  </si>
  <si>
    <t>All Airporst VOC (TPY)</t>
  </si>
  <si>
    <t>2032 (TPY)</t>
  </si>
  <si>
    <t>2038 (TPY)</t>
  </si>
  <si>
    <t>2037int (TPY)</t>
  </si>
  <si>
    <t>2037int (TPD)</t>
  </si>
  <si>
    <t>Total (TPD)</t>
  </si>
  <si>
    <t>Total (TPY)</t>
  </si>
  <si>
    <t>NOx</t>
  </si>
  <si>
    <t>VOC</t>
  </si>
  <si>
    <t>How Locomotive and Airport are included in Maintenance Plan SIP Narrative total NONROAD Sector</t>
  </si>
  <si>
    <t>2022NOx (TPD)</t>
  </si>
  <si>
    <t>2022VOC (TPD)</t>
  </si>
  <si>
    <t>2037NOx (TPD)</t>
  </si>
  <si>
    <t>2037VOC (TPD)</t>
  </si>
  <si>
    <t>2022 adjustments to AEDT version3g (TPY)</t>
  </si>
  <si>
    <t>HJAIA 2037 new v3g emissions (TPD)</t>
  </si>
  <si>
    <t>NONROAD equipment</t>
  </si>
  <si>
    <t>AIRPORT</t>
  </si>
  <si>
    <t>2022 3g</t>
  </si>
  <si>
    <t>LOCOMOTIVE</t>
  </si>
  <si>
    <t>20223f</t>
  </si>
  <si>
    <t>Total Nonroad</t>
  </si>
  <si>
    <t>adjustment</t>
  </si>
  <si>
    <t>Airport updated with Cessna and AEDT version 3g and SCC for Embraer to Air Taxi which modified SCC levels but total emissions unaffected</t>
  </si>
  <si>
    <t>Locomotives (TPD) taken from locomotive emissions files (annual and tpd) which is included in the same Appendix as this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</si>
</sst>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
    <font>
      <sz val="11"/>
      <color theme="1"/>
      <name val="Aptos Narrow"/>
      <family val="2"/>
      <scheme val="minor"/>
    </font>
    <font>
      <sz val="11"/>
      <color theme="1"/>
      <name val="Aptos Narrow"/>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rgb="FFFFC000"/>
        <bgColor indexed="64"/>
      </patternFill>
    </fill>
    <fill>
      <patternFill patternType="solid">
        <fgColor rgb="FFFFFF00"/>
        <bgColor indexed="64"/>
      </patternFill>
    </fill>
  </fills>
  <borders count="1">
    <border>
      <left/>
      <right/>
      <top/>
      <bottom/>
      <diagonal/>
    </border>
  </borders>
  <cellStyleXfs count="2">
    <xf numFmtId="0" fontId="0" fillId="0" borderId="0"/>
    <xf numFmtId="43" fontId="1" fillId="0" borderId="0" applyFont="0" applyFill="0" applyBorder="0" applyAlignment="0" applyProtection="0"/>
  </cellStyleXfs>
  <cellXfs count="4">
    <xf numFmtId="0" fontId="0" fillId="0" borderId="0" xfId="0"/>
    <xf numFmtId="0" fontId="0" fillId="2" borderId="0" xfId="0" applyFill="1"/>
    <xf numFmtId="0" fontId="0" fillId="3" borderId="0" xfId="0" applyFill="1"/>
    <xf numFmtId="0" fontId="0" fillId="4" borderId="0" xfId="0" applyFill="1"/>
  </cellXfs>
  <cellStyles count="2">
    <cellStyle name="Comma 2" xfId="1" xr:uid="{5283D47F-C7E9-4FD5-849A-BA1F9397EBE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4D55-E7D8-4FEC-A06F-675E810B6EE3}">
  <dimension ref="A2:S24"/>
  <sheetViews>
    <sheetView tabSelected="1" topLeftCell="B3" workbookViewId="0">
      <selection activeCell="I13" sqref="I13"/>
    </sheetView>
  </sheetViews>
  <sheetFormatPr defaultRowHeight="15"/>
  <sheetData>
    <row r="2" spans="1:19">
      <c r="A2" t="s">
        <v>0</v>
      </c>
    </row>
    <row r="3" spans="1:19">
      <c r="A3" t="s">
        <v>1</v>
      </c>
    </row>
    <row r="4" spans="1:19">
      <c r="L4" t="s">
        <v>2</v>
      </c>
    </row>
    <row r="5" spans="1:19">
      <c r="C5" t="s">
        <v>3</v>
      </c>
      <c r="L5" t="s">
        <v>4</v>
      </c>
      <c r="M5" t="s">
        <v>5</v>
      </c>
      <c r="N5" s="3" t="s">
        <v>5</v>
      </c>
      <c r="O5" s="3" t="s">
        <v>5</v>
      </c>
      <c r="P5" s="2" t="s">
        <v>6</v>
      </c>
      <c r="Q5" s="1" t="s">
        <v>7</v>
      </c>
      <c r="R5" s="2" t="s">
        <v>8</v>
      </c>
      <c r="S5" s="1" t="s">
        <v>9</v>
      </c>
    </row>
    <row r="6" spans="1:19">
      <c r="B6" t="s">
        <v>10</v>
      </c>
      <c r="C6" t="s">
        <v>11</v>
      </c>
      <c r="D6" t="s">
        <v>12</v>
      </c>
      <c r="E6" t="s">
        <v>13</v>
      </c>
      <c r="F6" t="s">
        <v>14</v>
      </c>
      <c r="G6" t="s">
        <v>15</v>
      </c>
      <c r="H6" t="s">
        <v>16</v>
      </c>
      <c r="L6" t="s">
        <v>17</v>
      </c>
      <c r="M6" t="s">
        <v>18</v>
      </c>
      <c r="N6" s="3" t="s">
        <v>19</v>
      </c>
      <c r="O6" s="3" t="s">
        <v>20</v>
      </c>
      <c r="P6" s="2">
        <v>2037</v>
      </c>
      <c r="Q6" s="1" t="s">
        <v>21</v>
      </c>
      <c r="R6" s="2">
        <v>2037</v>
      </c>
      <c r="S6" s="1" t="s">
        <v>22</v>
      </c>
    </row>
    <row r="7" spans="1:19">
      <c r="B7">
        <v>2022</v>
      </c>
      <c r="C7">
        <v>6.4197689052219191</v>
      </c>
      <c r="D7">
        <f>+E7/344.8276</f>
        <v>15.397152681448906</v>
      </c>
      <c r="E7">
        <f>5141.27+M15-0.0286822614806397</f>
        <v>5309.363205977591</v>
      </c>
      <c r="F7">
        <v>0.28482252396712332</v>
      </c>
      <c r="G7">
        <f>+H7/344.8276</f>
        <v>2.3485288698946656</v>
      </c>
      <c r="H7">
        <f>732.26+N15-0.0180714583560189</f>
        <v>809.83757373648984</v>
      </c>
      <c r="K7" t="s">
        <v>23</v>
      </c>
      <c r="L7">
        <v>549.27232720468078</v>
      </c>
      <c r="M7">
        <v>550.0801663384733</v>
      </c>
      <c r="N7" s="3">
        <f>+L7*1/6+M7*5/6</f>
        <v>549.94552648284116</v>
      </c>
      <c r="O7" s="3">
        <f>+N7/344.8276</f>
        <v>1.5948419630065607</v>
      </c>
      <c r="P7" s="2">
        <f>+S12</f>
        <v>23.227558356377468</v>
      </c>
      <c r="Q7" s="1">
        <f>+P7+O7</f>
        <v>24.82240031938403</v>
      </c>
      <c r="R7" s="2">
        <f>+S12/0.0029</f>
        <v>8009.502881509472</v>
      </c>
      <c r="S7" s="1">
        <f>+R7+N7</f>
        <v>8559.4484079923132</v>
      </c>
    </row>
    <row r="8" spans="1:19">
      <c r="B8">
        <v>2037</v>
      </c>
      <c r="C8">
        <v>6.6941570050599424</v>
      </c>
      <c r="D8">
        <f>+Q7</f>
        <v>24.82240031938403</v>
      </c>
      <c r="E8">
        <f>+S12/0.0029+N7</f>
        <v>8559.4484079923132</v>
      </c>
      <c r="F8">
        <v>0.29466394824264608</v>
      </c>
      <c r="G8">
        <f>+Q8</f>
        <v>3.5297256607879399</v>
      </c>
      <c r="H8">
        <f>+N8+S13/0.0029</f>
        <v>1217.1467928043342</v>
      </c>
      <c r="K8" t="s">
        <v>24</v>
      </c>
      <c r="L8">
        <v>329.59653404375763</v>
      </c>
      <c r="M8">
        <v>330.74928642796829</v>
      </c>
      <c r="N8" s="3">
        <f>+L8*1/6+M8*5/6</f>
        <v>330.55716103059984</v>
      </c>
      <c r="O8" s="3">
        <f>+N8/344.8276</f>
        <v>0.95861572864411038</v>
      </c>
      <c r="P8" s="2">
        <f>+S13</f>
        <v>2.5711099321438295</v>
      </c>
      <c r="Q8" s="1">
        <f>+P8+O8</f>
        <v>3.5297256607879399</v>
      </c>
      <c r="R8" s="2">
        <f>+S13/0.0029</f>
        <v>886.58963177373437</v>
      </c>
      <c r="S8" s="1">
        <f>+R8+N8</f>
        <v>1217.1467928043342</v>
      </c>
    </row>
    <row r="10" spans="1:19">
      <c r="C10" t="s">
        <v>25</v>
      </c>
    </row>
    <row r="11" spans="1:19">
      <c r="D11" t="s">
        <v>26</v>
      </c>
      <c r="E11" t="s">
        <v>27</v>
      </c>
      <c r="F11" t="s">
        <v>28</v>
      </c>
      <c r="G11" t="s">
        <v>29</v>
      </c>
      <c r="M11" t="s">
        <v>30</v>
      </c>
      <c r="R11" t="s">
        <v>31</v>
      </c>
    </row>
    <row r="12" spans="1:19">
      <c r="C12" t="s">
        <v>32</v>
      </c>
      <c r="D12">
        <v>26.743820682596517</v>
      </c>
      <c r="E12">
        <v>40.499787265933023</v>
      </c>
      <c r="F12">
        <v>20.999566309257379</v>
      </c>
      <c r="G12">
        <v>44.873977255338588</v>
      </c>
      <c r="M12" t="s">
        <v>23</v>
      </c>
      <c r="N12" t="s">
        <v>24</v>
      </c>
      <c r="R12" t="s">
        <v>23</v>
      </c>
      <c r="S12">
        <v>23.227558356377468</v>
      </c>
    </row>
    <row r="13" spans="1:19">
      <c r="C13" t="s">
        <v>33</v>
      </c>
      <c r="D13">
        <f>+D7</f>
        <v>15.397152681448906</v>
      </c>
      <c r="E13">
        <f>+G7</f>
        <v>2.3485288698946656</v>
      </c>
      <c r="F13">
        <f>+D8</f>
        <v>24.82240031938403</v>
      </c>
      <c r="G13">
        <f>+G8</f>
        <v>3.5297256607879399</v>
      </c>
      <c r="L13" t="s">
        <v>34</v>
      </c>
      <c r="M13">
        <v>4762.010808368711</v>
      </c>
      <c r="N13">
        <v>483.95964655563489</v>
      </c>
      <c r="R13" t="s">
        <v>24</v>
      </c>
      <c r="S13">
        <v>2.5711099321438295</v>
      </c>
    </row>
    <row r="14" spans="1:19">
      <c r="C14" t="s">
        <v>35</v>
      </c>
      <c r="D14">
        <f>+C7</f>
        <v>6.4197689052219191</v>
      </c>
      <c r="E14">
        <f>+F7</f>
        <v>0.28482252396712332</v>
      </c>
      <c r="F14">
        <f>+C8</f>
        <v>6.6941570050599424</v>
      </c>
      <c r="G14">
        <f>+F8</f>
        <v>0.29466394824264608</v>
      </c>
      <c r="L14" t="s">
        <v>36</v>
      </c>
      <c r="M14">
        <v>4593.8889201296397</v>
      </c>
      <c r="N14">
        <v>406.36400136078902</v>
      </c>
    </row>
    <row r="15" spans="1:19">
      <c r="C15" t="s">
        <v>37</v>
      </c>
      <c r="D15">
        <f>+SUM(D12:D14)</f>
        <v>48.560742269267344</v>
      </c>
      <c r="E15">
        <f t="shared" ref="E15:G15" si="0">+SUM(E12:E14)</f>
        <v>43.13313865979481</v>
      </c>
      <c r="F15">
        <f t="shared" si="0"/>
        <v>52.516123633701348</v>
      </c>
      <c r="G15">
        <f t="shared" si="0"/>
        <v>48.69836686436917</v>
      </c>
      <c r="L15" t="s">
        <v>38</v>
      </c>
      <c r="M15">
        <f>+M13-M14</f>
        <v>168.12188823907127</v>
      </c>
      <c r="N15">
        <f>+N13-N14</f>
        <v>77.595645194845872</v>
      </c>
    </row>
    <row r="18" spans="3:8">
      <c r="C18" t="s">
        <v>39</v>
      </c>
    </row>
    <row r="19" spans="3:8">
      <c r="C19" t="s">
        <v>40</v>
      </c>
    </row>
    <row r="21" spans="3:8">
      <c r="C21">
        <v>48.56</v>
      </c>
      <c r="D21">
        <f>+C21+(H21-C21)/5</f>
        <v>49.352000000000004</v>
      </c>
      <c r="E21">
        <f>+C21+(H21-C21)*2/5</f>
        <v>50.144000000000005</v>
      </c>
      <c r="F21">
        <f>+C21+(H21-C21)*3/5</f>
        <v>50.936</v>
      </c>
      <c r="G21">
        <f>+C21+(H21-C21)*4/5</f>
        <v>51.728000000000002</v>
      </c>
      <c r="H21">
        <v>52.52</v>
      </c>
    </row>
    <row r="22" spans="3:8">
      <c r="C22">
        <v>43.13</v>
      </c>
      <c r="D22">
        <f>+C22+(H22-C22)/5</f>
        <v>44.244</v>
      </c>
      <c r="E22">
        <f>+C22+(H22-C22)*2/5</f>
        <v>45.358000000000004</v>
      </c>
      <c r="F22">
        <f>+C22+(H22-C22)*3/5</f>
        <v>46.472000000000001</v>
      </c>
      <c r="G22">
        <f>+C22+(H22-C22)*4/5</f>
        <v>47.586000000000006</v>
      </c>
      <c r="H22">
        <v>48.7</v>
      </c>
    </row>
    <row r="23" spans="3:8">
      <c r="C23">
        <v>6.42</v>
      </c>
      <c r="D23">
        <f t="shared" ref="D23:D24" si="1">+C23+(H23-C23)/5</f>
        <v>6.4740000000000002</v>
      </c>
      <c r="E23">
        <f t="shared" ref="E23:E24" si="2">+C23+(H23-C23)*2/5</f>
        <v>6.5280000000000005</v>
      </c>
      <c r="F23">
        <f t="shared" ref="F23:F24" si="3">+C23+(H23-C23)*3/5</f>
        <v>6.5819999999999999</v>
      </c>
      <c r="G23">
        <f t="shared" ref="G23:G24" si="4">+C23+(H23-C23)*4/5</f>
        <v>6.6360000000000001</v>
      </c>
      <c r="H23">
        <v>6.69</v>
      </c>
    </row>
    <row r="24" spans="3:8">
      <c r="C24">
        <v>0.28000000000000003</v>
      </c>
      <c r="D24">
        <f t="shared" si="1"/>
        <v>0.28200000000000003</v>
      </c>
      <c r="E24">
        <f t="shared" si="2"/>
        <v>0.28400000000000003</v>
      </c>
      <c r="F24">
        <f t="shared" si="3"/>
        <v>0.28599999999999998</v>
      </c>
      <c r="G24">
        <f t="shared" si="4"/>
        <v>0.28799999999999998</v>
      </c>
      <c r="H24">
        <v>0.28999999999999998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254427-4c97-4196-ad61-b055f5f542e4">
      <Terms xmlns="http://schemas.microsoft.com/office/infopath/2007/PartnerControls"/>
    </lcf76f155ced4ddcb4097134ff3c332f>
    <TaxCatchAll xmlns="6601c63a-c8bd-4021-b252-e7c1551181e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E5D33C20B60FB4094ACE0FF35E1F214" ma:contentTypeVersion="15" ma:contentTypeDescription="Create a new document." ma:contentTypeScope="" ma:versionID="99d3eb1ea416b4fb18268c3a8514a863">
  <xsd:schema xmlns:xsd="http://www.w3.org/2001/XMLSchema" xmlns:xs="http://www.w3.org/2001/XMLSchema" xmlns:p="http://schemas.microsoft.com/office/2006/metadata/properties" xmlns:ns2="8f254427-4c97-4196-ad61-b055f5f542e4" xmlns:ns3="6601c63a-c8bd-4021-b252-e7c1551181e0" targetNamespace="http://schemas.microsoft.com/office/2006/metadata/properties" ma:root="true" ma:fieldsID="510609fad5ef17ac03e65ba9e8a9b4a4" ns2:_="" ns3:_="">
    <xsd:import namespace="8f254427-4c97-4196-ad61-b055f5f542e4"/>
    <xsd:import namespace="6601c63a-c8bd-4021-b252-e7c1551181e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254427-4c97-4196-ad61-b055f5f542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0d1b9b15-6ca2-435f-87bd-c880ab911653"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01c63a-c8bd-4021-b252-e7c1551181e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91c291bc-cf64-454c-aa19-0f66ca0fc686}" ma:internalName="TaxCatchAll" ma:showField="CatchAllData" ma:web="6601c63a-c8bd-4021-b252-e7c1551181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9A0F8A-CB4C-4481-91AE-20136210E9FF}"/>
</file>

<file path=customXml/itemProps2.xml><?xml version="1.0" encoding="utf-8"?>
<ds:datastoreItem xmlns:ds="http://schemas.openxmlformats.org/officeDocument/2006/customXml" ds:itemID="{24BC5808-B97E-4C13-9D8E-0A95F4A27218}"/>
</file>

<file path=customXml/itemProps3.xml><?xml version="1.0" encoding="utf-8"?>
<ds:datastoreItem xmlns:ds="http://schemas.openxmlformats.org/officeDocument/2006/customXml" ds:itemID="{5AA51503-D356-4970-B733-8D1070C14823}"/>
</file>

<file path=docProps/app.xml><?xml version="1.0" encoding="utf-8"?>
<Properties xmlns="http://schemas.openxmlformats.org/officeDocument/2006/extended-properties" xmlns:vt="http://schemas.openxmlformats.org/officeDocument/2006/docPropsVTypes">
  <Application>Microsoft Excel Online</Application>
  <Manager/>
  <Company>State of Georgia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Grodzinsky, Gil</dc:creator>
  <cp:keywords/>
  <dc:description/>
  <cp:lastModifiedBy>Grodzinsky, Gil</cp:lastModifiedBy>
  <cp:revision/>
  <dcterms:created xsi:type="dcterms:W3CDTF">2024-10-07T22:54:59Z</dcterms:created>
  <dcterms:modified xsi:type="dcterms:W3CDTF">2025-01-02T14:20:14Z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0x0101009E5D33C20B60FB4094ACE0FF35E1F214</vt:lpwstr>
  </property>
  <property fmtid="{D5CDD505-2E9C-101B-9397-08002B2CF9AE}" pid="3" name="MediaServiceImageTags">
    <vt:lpwstr/>
  </property>
</Properties>
</file>