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gets-my.sharepoint.com/personal/gil_grodzinsky_dnr_ga_gov/Documents/Documents/IMRevisionnogascapappendix/"/>
    </mc:Choice>
  </mc:AlternateContent>
  <xr:revisionPtr revIDLastSave="8" documentId="8_{9E989EBC-E50F-4EFD-BED9-C47F2F77C92B}" xr6:coauthVersionLast="47" xr6:coauthVersionMax="47" xr10:uidLastSave="{AA26DB93-201F-4408-8DA5-4FEC252D4CAF}"/>
  <bookViews>
    <workbookView minimized="1" xWindow="10860" yWindow="3135" windowWidth="11055" windowHeight="10995" tabRatio="901" activeTab="1" xr2:uid="{00000000-000D-0000-FFFF-FFFF00000000}"/>
  </bookViews>
  <sheets>
    <sheet name="2014" sheetId="7" r:id="rId1"/>
    <sheet name="2030" sheetId="17" r:id="rId2"/>
    <sheet name="2050" sheetId="18" r:id="rId3"/>
    <sheet name="ALL Data" sheetId="24" r:id="rId4"/>
    <sheet name="O3-Chart" sheetId="12" r:id="rId5"/>
  </sheets>
  <calcPr calcId="191029" calcCompleted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7" i="24" l="1"/>
  <c r="B26" i="24"/>
  <c r="B17" i="24"/>
  <c r="B16" i="24"/>
  <c r="B14" i="24" l="1"/>
  <c r="B15" i="24"/>
  <c r="Q26" i="18"/>
  <c r="O26" i="18"/>
  <c r="Q25" i="18"/>
  <c r="O25" i="18"/>
  <c r="Q23" i="18"/>
  <c r="O23" i="18"/>
  <c r="Q22" i="18"/>
  <c r="O22" i="18"/>
  <c r="Q20" i="18"/>
  <c r="O20" i="18"/>
  <c r="Q19" i="18"/>
  <c r="O19" i="18"/>
  <c r="W17" i="18"/>
  <c r="U17" i="18"/>
  <c r="W16" i="18"/>
  <c r="U16" i="18"/>
  <c r="W15" i="18"/>
  <c r="U15" i="18"/>
  <c r="W14" i="18"/>
  <c r="U14" i="18"/>
  <c r="W13" i="18"/>
  <c r="W26" i="18" s="1"/>
  <c r="U13" i="18"/>
  <c r="U26" i="18" s="1"/>
  <c r="W10" i="18"/>
  <c r="U10" i="18"/>
  <c r="W9" i="18"/>
  <c r="U9" i="18"/>
  <c r="W8" i="18"/>
  <c r="U8" i="18"/>
  <c r="W7" i="18"/>
  <c r="U7" i="18"/>
  <c r="W6" i="18"/>
  <c r="W25" i="18" s="1"/>
  <c r="U6" i="18"/>
  <c r="U25" i="18" s="1"/>
  <c r="Q26" i="17"/>
  <c r="O26" i="17"/>
  <c r="Q25" i="17"/>
  <c r="O25" i="17"/>
  <c r="Q23" i="17"/>
  <c r="O23" i="17"/>
  <c r="Q22" i="17"/>
  <c r="O22" i="17"/>
  <c r="Q20" i="17"/>
  <c r="O30" i="17" s="1"/>
  <c r="P30" i="17" s="1"/>
  <c r="Q30" i="17" s="1"/>
  <c r="O20" i="17"/>
  <c r="Q19" i="17"/>
  <c r="O19" i="17"/>
  <c r="W17" i="17"/>
  <c r="U17" i="17"/>
  <c r="W16" i="17"/>
  <c r="U16" i="17"/>
  <c r="W15" i="17"/>
  <c r="U15" i="17"/>
  <c r="U23" i="17" s="1"/>
  <c r="W14" i="17"/>
  <c r="U14" i="17"/>
  <c r="W13" i="17"/>
  <c r="U13" i="17"/>
  <c r="U26" i="17" s="1"/>
  <c r="W10" i="17"/>
  <c r="U10" i="17"/>
  <c r="W9" i="17"/>
  <c r="U9" i="17"/>
  <c r="W8" i="17"/>
  <c r="U8" i="17"/>
  <c r="W7" i="17"/>
  <c r="U7" i="17"/>
  <c r="U22" i="17" s="1"/>
  <c r="W6" i="17"/>
  <c r="U6" i="17"/>
  <c r="U25" i="17" s="1"/>
  <c r="K17" i="18"/>
  <c r="K16" i="18"/>
  <c r="K15" i="18"/>
  <c r="K14" i="18"/>
  <c r="K13" i="18"/>
  <c r="I17" i="18"/>
  <c r="I16" i="18"/>
  <c r="I15" i="18"/>
  <c r="I14" i="18"/>
  <c r="I13" i="18"/>
  <c r="K10" i="18"/>
  <c r="K9" i="18"/>
  <c r="K8" i="18"/>
  <c r="K7" i="18"/>
  <c r="K6" i="18"/>
  <c r="I10" i="18"/>
  <c r="I9" i="18"/>
  <c r="I8" i="18"/>
  <c r="I7" i="18"/>
  <c r="I6" i="18"/>
  <c r="K17" i="17"/>
  <c r="K16" i="17"/>
  <c r="K15" i="17"/>
  <c r="K14" i="17"/>
  <c r="K13" i="17"/>
  <c r="I17" i="17"/>
  <c r="I16" i="17"/>
  <c r="I15" i="17"/>
  <c r="I14" i="17"/>
  <c r="I13" i="17"/>
  <c r="K10" i="17"/>
  <c r="K9" i="17"/>
  <c r="K8" i="17"/>
  <c r="K7" i="17"/>
  <c r="K6" i="17"/>
  <c r="I10" i="17"/>
  <c r="I9" i="17"/>
  <c r="I8" i="17"/>
  <c r="I7" i="17"/>
  <c r="I6" i="17"/>
  <c r="I17" i="7"/>
  <c r="I16" i="7"/>
  <c r="I15" i="7"/>
  <c r="I14" i="7"/>
  <c r="I13" i="7"/>
  <c r="K17" i="7"/>
  <c r="K16" i="7"/>
  <c r="K15" i="7"/>
  <c r="K14" i="7"/>
  <c r="K13" i="7"/>
  <c r="K10" i="7"/>
  <c r="K9" i="7"/>
  <c r="K8" i="7"/>
  <c r="K7" i="7"/>
  <c r="K6" i="7"/>
  <c r="I10" i="7"/>
  <c r="I9" i="7"/>
  <c r="I8" i="7"/>
  <c r="I7" i="7"/>
  <c r="I6" i="7"/>
  <c r="W19" i="17" l="1"/>
  <c r="U23" i="18"/>
  <c r="U22" i="18"/>
  <c r="W23" i="18"/>
  <c r="O30" i="18"/>
  <c r="P30" i="18" s="1"/>
  <c r="Q30" i="18" s="1"/>
  <c r="W22" i="18"/>
  <c r="O29" i="18"/>
  <c r="P29" i="18" s="1"/>
  <c r="Q29" i="18" s="1"/>
  <c r="U19" i="18"/>
  <c r="W19" i="18"/>
  <c r="U20" i="18"/>
  <c r="W20" i="18"/>
  <c r="W20" i="17"/>
  <c r="W23" i="17"/>
  <c r="W22" i="17"/>
  <c r="O29" i="17"/>
  <c r="P29" i="17" s="1"/>
  <c r="Q29" i="17" s="1"/>
  <c r="U19" i="17"/>
  <c r="W25" i="17"/>
  <c r="U20" i="17"/>
  <c r="W26" i="17"/>
  <c r="K26" i="18"/>
  <c r="I26" i="18"/>
  <c r="K25" i="18"/>
  <c r="I25" i="18"/>
  <c r="K23" i="18"/>
  <c r="I23" i="18"/>
  <c r="K22" i="18"/>
  <c r="I22" i="18"/>
  <c r="K26" i="7"/>
  <c r="I26" i="7"/>
  <c r="K25" i="7"/>
  <c r="I20" i="7"/>
  <c r="K23" i="7"/>
  <c r="I23" i="7"/>
  <c r="I22" i="7"/>
  <c r="K19" i="7"/>
  <c r="K22" i="7"/>
  <c r="I25" i="7"/>
  <c r="K23" i="17"/>
  <c r="K19" i="17"/>
  <c r="I23" i="17"/>
  <c r="I20" i="17"/>
  <c r="I22" i="17"/>
  <c r="K26" i="17"/>
  <c r="K25" i="17"/>
  <c r="I25" i="17"/>
  <c r="I19" i="18" l="1"/>
  <c r="K19" i="18"/>
  <c r="I20" i="18"/>
  <c r="K20" i="18"/>
  <c r="K20" i="7"/>
  <c r="I19" i="7"/>
  <c r="K20" i="17"/>
  <c r="K22" i="17"/>
  <c r="I26" i="17"/>
  <c r="I19" i="17"/>
  <c r="E26" i="18" l="1"/>
  <c r="C26" i="18"/>
  <c r="E25" i="18"/>
  <c r="C25" i="18"/>
  <c r="E23" i="18"/>
  <c r="C23" i="18"/>
  <c r="E22" i="18"/>
  <c r="C22" i="18"/>
  <c r="E20" i="18"/>
  <c r="C20" i="18"/>
  <c r="E19" i="18"/>
  <c r="C19" i="18"/>
  <c r="E26" i="17"/>
  <c r="C26" i="17"/>
  <c r="E25" i="17"/>
  <c r="C25" i="17"/>
  <c r="E23" i="17"/>
  <c r="C23" i="17"/>
  <c r="E22" i="17"/>
  <c r="C22" i="17"/>
  <c r="E20" i="17"/>
  <c r="C20" i="17"/>
  <c r="E19" i="17"/>
  <c r="C19" i="17"/>
  <c r="E26" i="7"/>
  <c r="C26" i="7"/>
  <c r="E25" i="7"/>
  <c r="C25" i="7"/>
  <c r="E23" i="7"/>
  <c r="C23" i="7"/>
  <c r="E22" i="7"/>
  <c r="C22" i="7"/>
  <c r="E20" i="7"/>
  <c r="C20" i="7"/>
  <c r="E19" i="7"/>
  <c r="C19" i="7"/>
  <c r="C30" i="18" l="1"/>
  <c r="D30" i="18" s="1"/>
  <c r="C29" i="18"/>
  <c r="D29" i="18" s="1"/>
  <c r="C30" i="17"/>
  <c r="D30" i="17" s="1"/>
  <c r="C29" i="17"/>
  <c r="D29" i="17" s="1"/>
  <c r="C30" i="7"/>
  <c r="D30" i="7" s="1"/>
  <c r="C29" i="7"/>
  <c r="D29" i="7" s="1"/>
  <c r="E30" i="17" l="1"/>
  <c r="E29" i="17"/>
  <c r="B25" i="24"/>
  <c r="E30" i="18"/>
  <c r="E29" i="18"/>
  <c r="B24" i="24"/>
  <c r="B9" i="24"/>
  <c r="B8" i="24"/>
</calcChain>
</file>

<file path=xl/sharedStrings.xml><?xml version="1.0" encoding="utf-8"?>
<sst xmlns="http://schemas.openxmlformats.org/spreadsheetml/2006/main" count="386" uniqueCount="33">
  <si>
    <t>NOX</t>
  </si>
  <si>
    <t>ROADTYPE</t>
  </si>
  <si>
    <t>13-County Region</t>
  </si>
  <si>
    <t>VOC</t>
  </si>
  <si>
    <t>Total</t>
  </si>
  <si>
    <t>Nox Sum</t>
  </si>
  <si>
    <t>VOC Sum</t>
  </si>
  <si>
    <t>Running</t>
  </si>
  <si>
    <t>NonRunning</t>
  </si>
  <si>
    <t>Ozone</t>
  </si>
  <si>
    <t>Grams/day</t>
  </si>
  <si>
    <t>tons/day</t>
  </si>
  <si>
    <t>2030 13 county O3</t>
  </si>
  <si>
    <t>% Change from 2030</t>
  </si>
  <si>
    <t>2014 13 county O3</t>
  </si>
  <si>
    <t>% Change from 2014</t>
  </si>
  <si>
    <t>2050 13 county O3</t>
  </si>
  <si>
    <t>2050 2 county O3</t>
  </si>
  <si>
    <t>2-County Region</t>
  </si>
  <si>
    <t>2030 2 county O3</t>
  </si>
  <si>
    <t>2014 2 county O3</t>
  </si>
  <si>
    <t>Atlanta O3 - MP 2014</t>
  </si>
  <si>
    <t>Atlanta O3 - MP 2030</t>
  </si>
  <si>
    <t>Atlanta O3 - MP 2050</t>
  </si>
  <si>
    <t>RAW DATA GRAMS/DAY</t>
  </si>
  <si>
    <t>DATA TONS/DAY</t>
  </si>
  <si>
    <t>tons/day*</t>
  </si>
  <si>
    <t>*Includes off model calculated 0.03 tons/day NOx and 0.05 tons/day VOC added to model totals to account for senion I/M exemption</t>
  </si>
  <si>
    <t>Current IM</t>
  </si>
  <si>
    <t>Reduced IM</t>
  </si>
  <si>
    <t>% Change from Original IM</t>
  </si>
  <si>
    <t>NOx Sum (IM Reduced)</t>
  </si>
  <si>
    <t>VOC Sum (IM Reduced)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</si>
</sst>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#,##0.000_);\(#,##0.000\)"/>
    <numFmt numFmtId="167" formatCode="0.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2" tint="-0.24994659260841701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9">
    <xf numFmtId="0" fontId="0" fillId="0" borderId="0" xfId="0"/>
    <xf numFmtId="164" fontId="0" fillId="0" borderId="0" xfId="0" applyNumberFormat="1"/>
    <xf numFmtId="43" fontId="0" fillId="0" borderId="0" xfId="0" applyNumberFormat="1"/>
    <xf numFmtId="0" fontId="2" fillId="2" borderId="1" xfId="0" applyFont="1" applyFill="1" applyBorder="1"/>
    <xf numFmtId="0" fontId="2" fillId="2" borderId="2" xfId="0" applyFont="1" applyFill="1" applyBorder="1"/>
    <xf numFmtId="0" fontId="0" fillId="2" borderId="3" xfId="0" applyFill="1" applyBorder="1"/>
    <xf numFmtId="0" fontId="0" fillId="2" borderId="4" xfId="0" applyFill="1" applyBorder="1"/>
    <xf numFmtId="164" fontId="0" fillId="2" borderId="3" xfId="1" applyNumberFormat="1" applyFont="1" applyFill="1" applyBorder="1"/>
    <xf numFmtId="164" fontId="0" fillId="2" borderId="4" xfId="1" applyNumberFormat="1" applyFont="1" applyFill="1" applyBorder="1"/>
    <xf numFmtId="164" fontId="0" fillId="2" borderId="5" xfId="1" applyNumberFormat="1" applyFont="1" applyFill="1" applyBorder="1"/>
    <xf numFmtId="164" fontId="0" fillId="2" borderId="8" xfId="1" applyNumberFormat="1" applyFont="1" applyFill="1" applyBorder="1"/>
    <xf numFmtId="164" fontId="0" fillId="2" borderId="9" xfId="1" applyNumberFormat="1" applyFont="1" applyFill="1" applyBorder="1"/>
    <xf numFmtId="164" fontId="0" fillId="2" borderId="12" xfId="1" applyNumberFormat="1" applyFont="1" applyFill="1" applyBorder="1"/>
    <xf numFmtId="164" fontId="0" fillId="2" borderId="13" xfId="1" applyNumberFormat="1" applyFont="1" applyFill="1" applyBorder="1"/>
    <xf numFmtId="165" fontId="0" fillId="0" borderId="0" xfId="2" applyNumberFormat="1" applyFont="1"/>
    <xf numFmtId="0" fontId="2" fillId="3" borderId="1" xfId="0" applyFont="1" applyFill="1" applyBorder="1"/>
    <xf numFmtId="0" fontId="2" fillId="3" borderId="2" xfId="0" applyFont="1" applyFill="1" applyBorder="1"/>
    <xf numFmtId="0" fontId="0" fillId="3" borderId="3" xfId="0" applyFill="1" applyBorder="1"/>
    <xf numFmtId="0" fontId="0" fillId="3" borderId="4" xfId="0" applyFill="1" applyBorder="1"/>
    <xf numFmtId="164" fontId="0" fillId="3" borderId="3" xfId="1" applyNumberFormat="1" applyFont="1" applyFill="1" applyBorder="1"/>
    <xf numFmtId="164" fontId="0" fillId="3" borderId="4" xfId="1" applyNumberFormat="1" applyFont="1" applyFill="1" applyBorder="1"/>
    <xf numFmtId="164" fontId="0" fillId="3" borderId="5" xfId="1" applyNumberFormat="1" applyFont="1" applyFill="1" applyBorder="1"/>
    <xf numFmtId="164" fontId="0" fillId="3" borderId="8" xfId="1" applyNumberFormat="1" applyFont="1" applyFill="1" applyBorder="1"/>
    <xf numFmtId="164" fontId="0" fillId="3" borderId="9" xfId="1" applyNumberFormat="1" applyFont="1" applyFill="1" applyBorder="1"/>
    <xf numFmtId="164" fontId="0" fillId="3" borderId="12" xfId="1" applyNumberFormat="1" applyFont="1" applyFill="1" applyBorder="1"/>
    <xf numFmtId="164" fontId="0" fillId="3" borderId="13" xfId="1" applyNumberFormat="1" applyFont="1" applyFill="1" applyBorder="1"/>
    <xf numFmtId="0" fontId="2" fillId="4" borderId="1" xfId="0" applyFont="1" applyFill="1" applyBorder="1"/>
    <xf numFmtId="0" fontId="2" fillId="4" borderId="2" xfId="0" applyFont="1" applyFill="1" applyBorder="1"/>
    <xf numFmtId="0" fontId="0" fillId="4" borderId="3" xfId="0" applyFill="1" applyBorder="1"/>
    <xf numFmtId="0" fontId="0" fillId="4" borderId="4" xfId="0" applyFill="1" applyBorder="1"/>
    <xf numFmtId="164" fontId="0" fillId="4" borderId="3" xfId="1" applyNumberFormat="1" applyFont="1" applyFill="1" applyBorder="1"/>
    <xf numFmtId="164" fontId="0" fillId="4" borderId="4" xfId="1" applyNumberFormat="1" applyFont="1" applyFill="1" applyBorder="1"/>
    <xf numFmtId="164" fontId="0" fillId="4" borderId="5" xfId="1" applyNumberFormat="1" applyFont="1" applyFill="1" applyBorder="1"/>
    <xf numFmtId="164" fontId="0" fillId="4" borderId="8" xfId="1" applyNumberFormat="1" applyFont="1" applyFill="1" applyBorder="1"/>
    <xf numFmtId="164" fontId="0" fillId="4" borderId="9" xfId="1" applyNumberFormat="1" applyFont="1" applyFill="1" applyBorder="1"/>
    <xf numFmtId="164" fontId="0" fillId="4" borderId="12" xfId="1" applyNumberFormat="1" applyFont="1" applyFill="1" applyBorder="1"/>
    <xf numFmtId="164" fontId="0" fillId="4" borderId="13" xfId="1" applyNumberFormat="1" applyFont="1" applyFill="1" applyBorder="1"/>
    <xf numFmtId="0" fontId="2" fillId="0" borderId="20" xfId="0" applyFont="1" applyBorder="1"/>
    <xf numFmtId="0" fontId="2" fillId="0" borderId="0" xfId="0" applyFont="1"/>
    <xf numFmtId="0" fontId="0" fillId="0" borderId="21" xfId="0" applyBorder="1"/>
    <xf numFmtId="0" fontId="0" fillId="0" borderId="20" xfId="0" applyBorder="1"/>
    <xf numFmtId="2" fontId="0" fillId="0" borderId="0" xfId="0" applyNumberFormat="1"/>
    <xf numFmtId="43" fontId="0" fillId="0" borderId="21" xfId="0" applyNumberFormat="1" applyBorder="1"/>
    <xf numFmtId="0" fontId="0" fillId="0" borderId="18" xfId="0" applyBorder="1"/>
    <xf numFmtId="0" fontId="0" fillId="0" borderId="14" xfId="0" applyBorder="1"/>
    <xf numFmtId="43" fontId="0" fillId="0" borderId="14" xfId="0" applyNumberFormat="1" applyBorder="1"/>
    <xf numFmtId="0" fontId="0" fillId="0" borderId="19" xfId="0" applyBorder="1"/>
    <xf numFmtId="165" fontId="3" fillId="0" borderId="0" xfId="2" applyNumberFormat="1" applyFont="1" applyBorder="1"/>
    <xf numFmtId="165" fontId="3" fillId="0" borderId="14" xfId="2" applyNumberFormat="1" applyFont="1" applyBorder="1"/>
    <xf numFmtId="0" fontId="0" fillId="0" borderId="0" xfId="0" applyAlignment="1">
      <alignment vertical="center" wrapText="1"/>
    </xf>
    <xf numFmtId="43" fontId="0" fillId="0" borderId="0" xfId="0" applyNumberFormat="1" applyAlignment="1">
      <alignment vertical="center"/>
    </xf>
    <xf numFmtId="43" fontId="0" fillId="0" borderId="21" xfId="0" applyNumberFormat="1" applyBorder="1" applyAlignment="1">
      <alignment vertical="center"/>
    </xf>
    <xf numFmtId="43" fontId="0" fillId="0" borderId="14" xfId="0" applyNumberFormat="1" applyBorder="1" applyAlignment="1">
      <alignment vertical="center"/>
    </xf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5" borderId="0" xfId="0" applyFill="1"/>
    <xf numFmtId="0" fontId="2" fillId="5" borderId="0" xfId="0" applyFont="1" applyFill="1"/>
    <xf numFmtId="43" fontId="0" fillId="5" borderId="0" xfId="0" applyNumberFormat="1" applyFill="1"/>
    <xf numFmtId="0" fontId="0" fillId="0" borderId="0" xfId="0" applyAlignment="1">
      <alignment horizontal="center"/>
    </xf>
    <xf numFmtId="164" fontId="0" fillId="0" borderId="0" xfId="1" applyNumberFormat="1" applyFont="1" applyFill="1" applyBorder="1"/>
    <xf numFmtId="164" fontId="2" fillId="0" borderId="0" xfId="1" applyNumberFormat="1" applyFont="1" applyFill="1" applyBorder="1" applyAlignment="1">
      <alignment horizontal="center"/>
    </xf>
    <xf numFmtId="39" fontId="0" fillId="3" borderId="4" xfId="1" applyNumberFormat="1" applyFont="1" applyFill="1" applyBorder="1"/>
    <xf numFmtId="0" fontId="2" fillId="6" borderId="1" xfId="0" applyFont="1" applyFill="1" applyBorder="1"/>
    <xf numFmtId="0" fontId="2" fillId="6" borderId="2" xfId="0" applyFont="1" applyFill="1" applyBorder="1"/>
    <xf numFmtId="0" fontId="0" fillId="6" borderId="3" xfId="0" applyFill="1" applyBorder="1"/>
    <xf numFmtId="0" fontId="0" fillId="6" borderId="4" xfId="0" applyFill="1" applyBorder="1"/>
    <xf numFmtId="164" fontId="0" fillId="6" borderId="3" xfId="1" applyNumberFormat="1" applyFont="1" applyFill="1" applyBorder="1"/>
    <xf numFmtId="164" fontId="0" fillId="6" borderId="5" xfId="1" applyNumberFormat="1" applyFont="1" applyFill="1" applyBorder="1"/>
    <xf numFmtId="0" fontId="2" fillId="7" borderId="1" xfId="0" applyFont="1" applyFill="1" applyBorder="1"/>
    <xf numFmtId="0" fontId="2" fillId="7" borderId="2" xfId="0" applyFont="1" applyFill="1" applyBorder="1"/>
    <xf numFmtId="0" fontId="0" fillId="7" borderId="3" xfId="0" applyFill="1" applyBorder="1"/>
    <xf numFmtId="0" fontId="0" fillId="7" borderId="4" xfId="0" applyFill="1" applyBorder="1"/>
    <xf numFmtId="164" fontId="0" fillId="7" borderId="3" xfId="1" applyNumberFormat="1" applyFont="1" applyFill="1" applyBorder="1"/>
    <xf numFmtId="164" fontId="0" fillId="7" borderId="5" xfId="1" applyNumberFormat="1" applyFont="1" applyFill="1" applyBorder="1"/>
    <xf numFmtId="0" fontId="0" fillId="0" borderId="0" xfId="0" applyAlignment="1">
      <alignment horizontal="left"/>
    </xf>
    <xf numFmtId="166" fontId="0" fillId="6" borderId="4" xfId="1" applyNumberFormat="1" applyFont="1" applyFill="1" applyBorder="1"/>
    <xf numFmtId="167" fontId="0" fillId="6" borderId="8" xfId="1" applyNumberFormat="1" applyFont="1" applyFill="1" applyBorder="1"/>
    <xf numFmtId="167" fontId="0" fillId="6" borderId="9" xfId="1" applyNumberFormat="1" applyFont="1" applyFill="1" applyBorder="1"/>
    <xf numFmtId="167" fontId="0" fillId="6" borderId="12" xfId="1" applyNumberFormat="1" applyFont="1" applyFill="1" applyBorder="1"/>
    <xf numFmtId="167" fontId="0" fillId="6" borderId="13" xfId="1" applyNumberFormat="1" applyFont="1" applyFill="1" applyBorder="1"/>
    <xf numFmtId="166" fontId="0" fillId="3" borderId="4" xfId="1" applyNumberFormat="1" applyFont="1" applyFill="1" applyBorder="1"/>
    <xf numFmtId="167" fontId="0" fillId="3" borderId="8" xfId="1" applyNumberFormat="1" applyFont="1" applyFill="1" applyBorder="1"/>
    <xf numFmtId="167" fontId="0" fillId="3" borderId="9" xfId="1" applyNumberFormat="1" applyFont="1" applyFill="1" applyBorder="1"/>
    <xf numFmtId="167" fontId="0" fillId="3" borderId="12" xfId="1" applyNumberFormat="1" applyFont="1" applyFill="1" applyBorder="1"/>
    <xf numFmtId="167" fontId="0" fillId="3" borderId="13" xfId="1" applyNumberFormat="1" applyFont="1" applyFill="1" applyBorder="1"/>
    <xf numFmtId="166" fontId="0" fillId="7" borderId="4" xfId="1" applyNumberFormat="1" applyFont="1" applyFill="1" applyBorder="1"/>
    <xf numFmtId="167" fontId="0" fillId="7" borderId="8" xfId="1" applyNumberFormat="1" applyFont="1" applyFill="1" applyBorder="1"/>
    <xf numFmtId="167" fontId="0" fillId="7" borderId="9" xfId="1" applyNumberFormat="1" applyFont="1" applyFill="1" applyBorder="1"/>
    <xf numFmtId="167" fontId="0" fillId="7" borderId="12" xfId="1" applyNumberFormat="1" applyFont="1" applyFill="1" applyBorder="1"/>
    <xf numFmtId="167" fontId="0" fillId="7" borderId="13" xfId="1" applyNumberFormat="1" applyFont="1" applyFill="1" applyBorder="1"/>
    <xf numFmtId="167" fontId="0" fillId="0" borderId="0" xfId="0" applyNumberFormat="1"/>
    <xf numFmtId="164" fontId="2" fillId="2" borderId="10" xfId="1" applyNumberFormat="1" applyFont="1" applyFill="1" applyBorder="1" applyAlignment="1">
      <alignment horizontal="center"/>
    </xf>
    <xf numFmtId="164" fontId="2" fillId="2" borderId="11" xfId="1" applyNumberFormat="1" applyFont="1" applyFill="1" applyBorder="1" applyAlignment="1">
      <alignment horizontal="center"/>
    </xf>
    <xf numFmtId="164" fontId="2" fillId="2" borderId="6" xfId="1" applyNumberFormat="1" applyFont="1" applyFill="1" applyBorder="1" applyAlignment="1">
      <alignment horizontal="center"/>
    </xf>
    <xf numFmtId="164" fontId="2" fillId="2" borderId="7" xfId="1" applyNumberFormat="1" applyFont="1" applyFill="1" applyBorder="1" applyAlignment="1">
      <alignment horizontal="center"/>
    </xf>
    <xf numFmtId="164" fontId="2" fillId="6" borderId="6" xfId="1" applyNumberFormat="1" applyFont="1" applyFill="1" applyBorder="1" applyAlignment="1">
      <alignment horizontal="center"/>
    </xf>
    <xf numFmtId="164" fontId="2" fillId="6" borderId="7" xfId="1" applyNumberFormat="1" applyFont="1" applyFill="1" applyBorder="1" applyAlignment="1">
      <alignment horizontal="center"/>
    </xf>
    <xf numFmtId="167" fontId="2" fillId="6" borderId="10" xfId="1" applyNumberFormat="1" applyFont="1" applyFill="1" applyBorder="1" applyAlignment="1">
      <alignment horizontal="center"/>
    </xf>
    <xf numFmtId="167" fontId="2" fillId="6" borderId="11" xfId="1" applyNumberFormat="1" applyFont="1" applyFill="1" applyBorder="1" applyAlignment="1">
      <alignment horizontal="center"/>
    </xf>
    <xf numFmtId="164" fontId="2" fillId="3" borderId="10" xfId="1" applyNumberFormat="1" applyFont="1" applyFill="1" applyBorder="1" applyAlignment="1">
      <alignment horizontal="center"/>
    </xf>
    <xf numFmtId="164" fontId="2" fillId="3" borderId="11" xfId="1" applyNumberFormat="1" applyFont="1" applyFill="1" applyBorder="1" applyAlignment="1">
      <alignment horizontal="center"/>
    </xf>
    <xf numFmtId="167" fontId="2" fillId="3" borderId="10" xfId="1" applyNumberFormat="1" applyFont="1" applyFill="1" applyBorder="1" applyAlignment="1">
      <alignment horizontal="center"/>
    </xf>
    <xf numFmtId="167" fontId="2" fillId="3" borderId="11" xfId="1" applyNumberFormat="1" applyFont="1" applyFill="1" applyBorder="1" applyAlignment="1">
      <alignment horizontal="center"/>
    </xf>
    <xf numFmtId="0" fontId="0" fillId="0" borderId="22" xfId="0" applyBorder="1" applyAlignment="1">
      <alignment horizontal="left"/>
    </xf>
    <xf numFmtId="164" fontId="2" fillId="3" borderId="6" xfId="1" applyNumberFormat="1" applyFont="1" applyFill="1" applyBorder="1" applyAlignment="1">
      <alignment horizontal="center"/>
    </xf>
    <xf numFmtId="164" fontId="2" fillId="3" borderId="7" xfId="1" applyNumberFormat="1" applyFont="1" applyFill="1" applyBorder="1" applyAlignment="1">
      <alignment horizontal="center"/>
    </xf>
    <xf numFmtId="164" fontId="2" fillId="4" borderId="10" xfId="1" applyNumberFormat="1" applyFont="1" applyFill="1" applyBorder="1" applyAlignment="1">
      <alignment horizontal="center"/>
    </xf>
    <xf numFmtId="164" fontId="2" fillId="4" borderId="11" xfId="1" applyNumberFormat="1" applyFont="1" applyFill="1" applyBorder="1" applyAlignment="1">
      <alignment horizontal="center"/>
    </xf>
    <xf numFmtId="167" fontId="2" fillId="7" borderId="10" xfId="1" applyNumberFormat="1" applyFont="1" applyFill="1" applyBorder="1" applyAlignment="1">
      <alignment horizontal="center"/>
    </xf>
    <xf numFmtId="167" fontId="2" fillId="7" borderId="11" xfId="1" applyNumberFormat="1" applyFont="1" applyFill="1" applyBorder="1" applyAlignment="1">
      <alignment horizontal="center"/>
    </xf>
    <xf numFmtId="164" fontId="2" fillId="4" borderId="6" xfId="1" applyNumberFormat="1" applyFont="1" applyFill="1" applyBorder="1" applyAlignment="1">
      <alignment horizontal="center"/>
    </xf>
    <xf numFmtId="164" fontId="2" fillId="4" borderId="7" xfId="1" applyNumberFormat="1" applyFont="1" applyFill="1" applyBorder="1" applyAlignment="1">
      <alignment horizontal="center"/>
    </xf>
    <xf numFmtId="164" fontId="2" fillId="7" borderId="6" xfId="1" applyNumberFormat="1" applyFont="1" applyFill="1" applyBorder="1" applyAlignment="1">
      <alignment horizontal="center"/>
    </xf>
    <xf numFmtId="164" fontId="2" fillId="7" borderId="7" xfId="1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43" fontId="0" fillId="0" borderId="20" xfId="0" applyNumberFormat="1" applyBorder="1" applyAlignment="1">
      <alignment horizontal="center" vertical="center"/>
    </xf>
    <xf numFmtId="43" fontId="0" fillId="0" borderId="0" xfId="0" applyNumberFormat="1" applyAlignment="1">
      <alignment horizontal="center" vertical="center"/>
    </xf>
    <xf numFmtId="43" fontId="0" fillId="0" borderId="21" xfId="0" applyNumberFormat="1" applyBorder="1" applyAlignment="1">
      <alignment horizontal="center" vertic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colors>
    <mruColors>
      <color rgb="FFE76221"/>
      <color rgb="FF15567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chartsheet" Target="chartsheets/sheet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NOx</c:v>
          </c:tx>
          <c:spPr>
            <a:solidFill>
              <a:srgbClr val="E76221"/>
            </a:solidFill>
          </c:spPr>
          <c:invertIfNegative val="0"/>
          <c:dLbls>
            <c:dLbl>
              <c:idx val="2"/>
              <c:layout>
                <c:manualLayout>
                  <c:x val="-1.1544609931296872E-7"/>
                  <c:y val="7.993810790999327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12B-4DE9-92C2-920E8742132E}"/>
                </c:ext>
              </c:extLst>
            </c:dLbl>
            <c:dLbl>
              <c:idx val="3"/>
              <c:layout>
                <c:manualLayout>
                  <c:x val="0"/>
                  <c:y val="1.808744073945572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12B-4DE9-92C2-920E8742132E}"/>
                </c:ext>
              </c:extLst>
            </c:dLbl>
            <c:dLbl>
              <c:idx val="4"/>
              <c:layout>
                <c:manualLayout>
                  <c:x val="0"/>
                  <c:y val="6.054333591874035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12B-4DE9-92C2-920E8742132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'ALL Data'!$M$3:$M$5</c:f>
              <c:numCache>
                <c:formatCode>General</c:formatCode>
                <c:ptCount val="3"/>
              </c:numCache>
            </c:numRef>
          </c:cat>
          <c:val>
            <c:numRef>
              <c:f>('ALL Data'!$B$8,'ALL Data'!$B$14,'ALL Data'!$B$24)</c:f>
              <c:numCache>
                <c:formatCode>_(* #,##0.00_);_(* \(#,##0.00\);_(* "-"??_);_(@_)</c:formatCode>
                <c:ptCount val="3"/>
                <c:pt idx="0">
                  <c:v>184.17392817769036</c:v>
                </c:pt>
                <c:pt idx="1">
                  <c:v>51.980493425612664</c:v>
                </c:pt>
                <c:pt idx="2">
                  <c:v>47.847252297910266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12B-4DE9-92C2-920E8742132E}"/>
            </c:ext>
          </c:extLst>
        </c:ser>
        <c:ser>
          <c:idx val="2"/>
          <c:order val="1"/>
          <c:tx>
            <c:v>NOx (IM Reduced)</c:v>
          </c:tx>
          <c:invertIfNegative val="0"/>
          <c:dLbls>
            <c:dLbl>
              <c:idx val="1"/>
              <c:numFmt formatCode="#,##0.00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9-912B-4DE9-92C2-920E8742132E}"/>
                </c:ext>
              </c:extLst>
            </c:dLbl>
            <c:dLbl>
              <c:idx val="2"/>
              <c:numFmt formatCode="#,##0.00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/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A-912B-4DE9-92C2-920E8742132E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('ALL Data'!$B$10,'ALL Data'!$B$16,'ALL Data'!$B$26)</c:f>
              <c:numCache>
                <c:formatCode>_(* #,##0.00_);_(* \(#,##0.00\);_(* "-"??_);_(@_)</c:formatCode>
                <c:ptCount val="3"/>
                <c:pt idx="1">
                  <c:v>51.980493425612664</c:v>
                </c:pt>
                <c:pt idx="2">
                  <c:v>47.847252297910266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12B-4DE9-92C2-920E8742132E}"/>
            </c:ext>
          </c:extLst>
        </c:ser>
        <c:ser>
          <c:idx val="1"/>
          <c:order val="2"/>
          <c:tx>
            <c:v>VOC</c:v>
          </c:tx>
          <c:spPr>
            <a:solidFill>
              <a:srgbClr val="15567E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'ALL Data'!$M$3:$M$5</c:f>
              <c:numCache>
                <c:formatCode>General</c:formatCode>
                <c:ptCount val="3"/>
              </c:numCache>
            </c:numRef>
          </c:cat>
          <c:val>
            <c:numRef>
              <c:f>('ALL Data'!$B$9,'ALL Data'!$B$15,'ALL Data'!$B$25)</c:f>
              <c:numCache>
                <c:formatCode>_(* #,##0.00_);_(* \(#,##0.00\);_(* "-"??_);_(@_)</c:formatCode>
                <c:ptCount val="3"/>
                <c:pt idx="0">
                  <c:v>88.948944762744773</c:v>
                </c:pt>
                <c:pt idx="1">
                  <c:v>31.294167286427783</c:v>
                </c:pt>
                <c:pt idx="2">
                  <c:v>24.853557182845687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12B-4DE9-92C2-920E8742132E}"/>
            </c:ext>
          </c:extLst>
        </c:ser>
        <c:ser>
          <c:idx val="3"/>
          <c:order val="3"/>
          <c:tx>
            <c:v>VOC (IM Reduced)</c:v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('ALL Data'!$B$10,'ALL Data'!$B$17,'ALL Data'!$B$27)</c:f>
              <c:numCache>
                <c:formatCode>_(* #,##0.00_);_(* \(#,##0.00\);_(* "-"??_);_(@_)</c:formatCode>
                <c:ptCount val="3"/>
                <c:pt idx="1">
                  <c:v>32.424120395665369</c:v>
                </c:pt>
                <c:pt idx="2">
                  <c:v>26.393892538502048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12B-4DE9-92C2-920E874213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558784"/>
        <c:axId val="178583040"/>
      </c:barChart>
      <c:catAx>
        <c:axId val="131558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Emissions Analysis Year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78583040"/>
        <c:crosses val="autoZero"/>
        <c:auto val="1"/>
        <c:lblAlgn val="ctr"/>
        <c:lblOffset val="100"/>
        <c:noMultiLvlLbl val="0"/>
      </c:catAx>
      <c:valAx>
        <c:axId val="178583040"/>
        <c:scaling>
          <c:orientation val="minMax"/>
          <c:max val="3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Emissions (tons per day)</a:t>
                </a:r>
              </a:p>
            </c:rich>
          </c:tx>
          <c:overlay val="0"/>
        </c:title>
        <c:numFmt formatCode="_(* #,##0_);_(* \(#,##0\);_(* &quot;-&quot;_);_(@_)" sourceLinked="0"/>
        <c:majorTickMark val="out"/>
        <c:minorTickMark val="none"/>
        <c:tickLblPos val="nextTo"/>
        <c:crossAx val="13155878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341006766180447"/>
          <c:y val="0.20119262718125092"/>
          <c:w val="0.15941954898531968"/>
          <c:h val="0.16548852862525104"/>
        </c:manualLayout>
      </c:layout>
      <c:overlay val="0"/>
      <c:spPr>
        <a:ln>
          <a:solidFill>
            <a:schemeClr val="tx1"/>
          </a:solidFill>
        </a:ln>
        <a:effectLst>
          <a:softEdge rad="0"/>
        </a:effectLst>
      </c:spPr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zoomScale="105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9364" cy="629618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L37"/>
  <sheetViews>
    <sheetView zoomScale="85" zoomScaleNormal="85" workbookViewId="0">
      <selection activeCell="D30" sqref="D30"/>
    </sheetView>
  </sheetViews>
  <sheetFormatPr defaultRowHeight="15" x14ac:dyDescent="0.25"/>
  <cols>
    <col min="2" max="2" width="10.7109375" customWidth="1"/>
    <col min="3" max="3" width="19" bestFit="1" customWidth="1"/>
    <col min="4" max="4" width="17" bestFit="1" customWidth="1"/>
    <col min="5" max="5" width="17.5703125" customWidth="1"/>
    <col min="8" max="8" width="9.140625" customWidth="1"/>
    <col min="9" max="9" width="18" customWidth="1"/>
    <col min="10" max="10" width="18.7109375" customWidth="1"/>
    <col min="11" max="11" width="17.140625" customWidth="1"/>
    <col min="12" max="12" width="25.7109375" customWidth="1"/>
  </cols>
  <sheetData>
    <row r="2" spans="2:12" ht="15.75" thickBot="1" x14ac:dyDescent="0.3">
      <c r="B2" t="s">
        <v>24</v>
      </c>
      <c r="H2" t="s">
        <v>25</v>
      </c>
    </row>
    <row r="3" spans="2:12" x14ac:dyDescent="0.25">
      <c r="B3" s="3" t="s">
        <v>20</v>
      </c>
      <c r="C3" s="4"/>
      <c r="D3" s="3" t="s">
        <v>14</v>
      </c>
      <c r="E3" s="4"/>
      <c r="H3" s="63" t="s">
        <v>20</v>
      </c>
      <c r="I3" s="64"/>
      <c r="J3" s="63" t="s">
        <v>14</v>
      </c>
      <c r="K3" s="64"/>
      <c r="L3" s="38"/>
    </row>
    <row r="4" spans="2:12" x14ac:dyDescent="0.25">
      <c r="B4" s="5" t="s">
        <v>0</v>
      </c>
      <c r="C4" s="6"/>
      <c r="D4" s="5" t="s">
        <v>0</v>
      </c>
      <c r="E4" s="6"/>
      <c r="H4" s="65" t="s">
        <v>0</v>
      </c>
      <c r="I4" s="66"/>
      <c r="J4" s="65" t="s">
        <v>0</v>
      </c>
      <c r="K4" s="66"/>
    </row>
    <row r="5" spans="2:12" x14ac:dyDescent="0.25">
      <c r="B5" s="5" t="s">
        <v>1</v>
      </c>
      <c r="C5" s="6" t="s">
        <v>18</v>
      </c>
      <c r="D5" s="5" t="s">
        <v>1</v>
      </c>
      <c r="E5" s="6" t="s">
        <v>2</v>
      </c>
      <c r="H5" s="65" t="s">
        <v>1</v>
      </c>
      <c r="I5" s="66" t="s">
        <v>18</v>
      </c>
      <c r="J5" s="65" t="s">
        <v>1</v>
      </c>
      <c r="K5" s="66" t="s">
        <v>2</v>
      </c>
    </row>
    <row r="6" spans="2:12" x14ac:dyDescent="0.25">
      <c r="B6" s="7">
        <v>1</v>
      </c>
      <c r="C6" s="8">
        <v>1242257.1457124499</v>
      </c>
      <c r="D6" s="7">
        <v>1</v>
      </c>
      <c r="E6" s="8">
        <v>17242831.1963198</v>
      </c>
      <c r="H6" s="67">
        <v>1</v>
      </c>
      <c r="I6" s="76">
        <f>+C6/907184.74</f>
        <v>1.369354102795479</v>
      </c>
      <c r="J6" s="67">
        <v>1</v>
      </c>
      <c r="K6" s="76">
        <f>+E6/907184.74</f>
        <v>19.006967860063209</v>
      </c>
      <c r="L6" s="60"/>
    </row>
    <row r="7" spans="2:12" x14ac:dyDescent="0.25">
      <c r="B7" s="7">
        <v>2</v>
      </c>
      <c r="C7" s="8">
        <v>2440269.8497542501</v>
      </c>
      <c r="D7" s="7">
        <v>2</v>
      </c>
      <c r="E7" s="8">
        <v>493918.19011612301</v>
      </c>
      <c r="H7" s="67">
        <v>2</v>
      </c>
      <c r="I7" s="76">
        <f t="shared" ref="I7:K10" si="0">+C7/907184.74</f>
        <v>2.6899370570918668</v>
      </c>
      <c r="J7" s="67">
        <v>2</v>
      </c>
      <c r="K7" s="76">
        <f t="shared" si="0"/>
        <v>0.54445160763630462</v>
      </c>
      <c r="L7" s="60"/>
    </row>
    <row r="8" spans="2:12" x14ac:dyDescent="0.25">
      <c r="B8" s="7">
        <v>3</v>
      </c>
      <c r="C8" s="8">
        <v>2951823.0641011</v>
      </c>
      <c r="D8" s="7">
        <v>3</v>
      </c>
      <c r="E8" s="8">
        <v>4993933.2874234496</v>
      </c>
      <c r="H8" s="67">
        <v>3</v>
      </c>
      <c r="I8" s="76">
        <f t="shared" si="0"/>
        <v>3.253827951406127</v>
      </c>
      <c r="J8" s="67">
        <v>3</v>
      </c>
      <c r="K8" s="76">
        <f t="shared" si="0"/>
        <v>5.5048691487286812</v>
      </c>
      <c r="L8" s="60"/>
    </row>
    <row r="9" spans="2:12" x14ac:dyDescent="0.25">
      <c r="B9" s="7">
        <v>4</v>
      </c>
      <c r="C9" s="8">
        <v>2624017.5280979401</v>
      </c>
      <c r="D9" s="7">
        <v>4</v>
      </c>
      <c r="E9" s="8">
        <v>43631442.596028797</v>
      </c>
      <c r="H9" s="67">
        <v>4</v>
      </c>
      <c r="I9" s="76">
        <f t="shared" si="0"/>
        <v>2.8924842012862122</v>
      </c>
      <c r="J9" s="67">
        <v>4</v>
      </c>
      <c r="K9" s="76">
        <f t="shared" si="0"/>
        <v>48.095432685550684</v>
      </c>
      <c r="L9" s="60"/>
    </row>
    <row r="10" spans="2:12" x14ac:dyDescent="0.25">
      <c r="B10" s="7">
        <v>5</v>
      </c>
      <c r="C10" s="8">
        <v>6332621.4054376697</v>
      </c>
      <c r="D10" s="7">
        <v>5</v>
      </c>
      <c r="E10" s="8">
        <v>85099447.343465105</v>
      </c>
      <c r="H10" s="67">
        <v>5</v>
      </c>
      <c r="I10" s="76">
        <f t="shared" si="0"/>
        <v>6.9805202030158373</v>
      </c>
      <c r="J10" s="67">
        <v>5</v>
      </c>
      <c r="K10" s="76">
        <f t="shared" si="0"/>
        <v>93.806083360115935</v>
      </c>
      <c r="L10" s="60"/>
    </row>
    <row r="11" spans="2:12" x14ac:dyDescent="0.25">
      <c r="B11" s="7" t="s">
        <v>3</v>
      </c>
      <c r="C11" s="8"/>
      <c r="D11" s="7" t="s">
        <v>3</v>
      </c>
      <c r="E11" s="8"/>
      <c r="H11" s="67" t="s">
        <v>3</v>
      </c>
      <c r="I11" s="76"/>
      <c r="J11" s="67" t="s">
        <v>3</v>
      </c>
      <c r="K11" s="76"/>
      <c r="L11" s="60"/>
    </row>
    <row r="12" spans="2:12" x14ac:dyDescent="0.25">
      <c r="B12" s="7" t="s">
        <v>1</v>
      </c>
      <c r="C12" s="8" t="s">
        <v>18</v>
      </c>
      <c r="D12" s="7" t="s">
        <v>1</v>
      </c>
      <c r="E12" s="8" t="s">
        <v>2</v>
      </c>
      <c r="H12" s="67" t="s">
        <v>1</v>
      </c>
      <c r="I12" s="76" t="s">
        <v>18</v>
      </c>
      <c r="J12" s="67" t="s">
        <v>1</v>
      </c>
      <c r="K12" s="76" t="s">
        <v>2</v>
      </c>
      <c r="L12" s="60"/>
    </row>
    <row r="13" spans="2:12" x14ac:dyDescent="0.25">
      <c r="B13" s="7">
        <v>1</v>
      </c>
      <c r="C13" s="8">
        <v>2597650.4368595602</v>
      </c>
      <c r="D13" s="7">
        <v>1</v>
      </c>
      <c r="E13" s="8">
        <v>37021730.3748447</v>
      </c>
      <c r="H13" s="67">
        <v>1</v>
      </c>
      <c r="I13" s="76">
        <f>+C13/907184.74</f>
        <v>2.8634194583779706</v>
      </c>
      <c r="J13" s="67">
        <v>1</v>
      </c>
      <c r="K13" s="76">
        <f>+E13/907184.74</f>
        <v>40.809472142184291</v>
      </c>
      <c r="L13" s="60"/>
    </row>
    <row r="14" spans="2:12" x14ac:dyDescent="0.25">
      <c r="B14" s="7">
        <v>2</v>
      </c>
      <c r="C14" s="8">
        <v>478386.72307090298</v>
      </c>
      <c r="D14" s="7">
        <v>2</v>
      </c>
      <c r="E14" s="8">
        <v>94896.595687068198</v>
      </c>
      <c r="H14" s="67">
        <v>2</v>
      </c>
      <c r="I14" s="76">
        <f t="shared" ref="I14:I17" si="1">+C14/907184.74</f>
        <v>0.52733109583710924</v>
      </c>
      <c r="J14" s="67">
        <v>2</v>
      </c>
      <c r="K14" s="76">
        <f t="shared" ref="K14:K17" si="2">+E14/907184.74</f>
        <v>0.10460559079407376</v>
      </c>
      <c r="L14" s="60"/>
    </row>
    <row r="15" spans="2:12" x14ac:dyDescent="0.25">
      <c r="B15" s="7">
        <v>3</v>
      </c>
      <c r="C15" s="8">
        <v>752958.482539883</v>
      </c>
      <c r="D15" s="7">
        <v>3</v>
      </c>
      <c r="E15" s="8">
        <v>1266707.34905983</v>
      </c>
      <c r="H15" s="67">
        <v>3</v>
      </c>
      <c r="I15" s="76">
        <f t="shared" si="1"/>
        <v>0.8299946519601763</v>
      </c>
      <c r="J15" s="67">
        <v>3</v>
      </c>
      <c r="K15" s="76">
        <f t="shared" si="2"/>
        <v>1.3963058384996974</v>
      </c>
      <c r="L15" s="60"/>
    </row>
    <row r="16" spans="2:12" x14ac:dyDescent="0.25">
      <c r="B16" s="7">
        <v>4</v>
      </c>
      <c r="C16" s="8">
        <v>539027.63170689996</v>
      </c>
      <c r="D16" s="7">
        <v>4</v>
      </c>
      <c r="E16" s="8">
        <v>9850681.2610268593</v>
      </c>
      <c r="H16" s="67">
        <v>4</v>
      </c>
      <c r="I16" s="76">
        <f t="shared" si="1"/>
        <v>0.59417625533130103</v>
      </c>
      <c r="J16" s="67">
        <v>4</v>
      </c>
      <c r="K16" s="76">
        <f t="shared" si="2"/>
        <v>10.858517374340821</v>
      </c>
      <c r="L16" s="60"/>
    </row>
    <row r="17" spans="2:12" ht="15.75" thickBot="1" x14ac:dyDescent="0.3">
      <c r="B17" s="9">
        <v>5</v>
      </c>
      <c r="C17" s="8">
        <v>1781714.06391969</v>
      </c>
      <c r="D17" s="9">
        <v>5</v>
      </c>
      <c r="E17" s="8">
        <v>26264013.172149599</v>
      </c>
      <c r="H17" s="68">
        <v>5</v>
      </c>
      <c r="I17" s="76">
        <f t="shared" si="1"/>
        <v>1.9640035654917321</v>
      </c>
      <c r="J17" s="68">
        <v>5</v>
      </c>
      <c r="K17" s="76">
        <f t="shared" si="2"/>
        <v>28.951118789927616</v>
      </c>
      <c r="L17" s="60"/>
    </row>
    <row r="18" spans="2:12" x14ac:dyDescent="0.25">
      <c r="B18" s="94" t="s">
        <v>4</v>
      </c>
      <c r="C18" s="95"/>
      <c r="D18" s="94" t="s">
        <v>4</v>
      </c>
      <c r="E18" s="95"/>
      <c r="H18" s="96" t="s">
        <v>4</v>
      </c>
      <c r="I18" s="97"/>
      <c r="J18" s="96" t="s">
        <v>4</v>
      </c>
      <c r="K18" s="97"/>
      <c r="L18" s="61"/>
    </row>
    <row r="19" spans="2:12" x14ac:dyDescent="0.25">
      <c r="B19" s="10" t="s">
        <v>5</v>
      </c>
      <c r="C19" s="11">
        <f>SUM(C6:C10)</f>
        <v>15590988.993103411</v>
      </c>
      <c r="D19" s="10" t="s">
        <v>5</v>
      </c>
      <c r="E19" s="11">
        <f>SUM(E6:E10)</f>
        <v>151461572.61335328</v>
      </c>
      <c r="H19" s="77" t="s">
        <v>5</v>
      </c>
      <c r="I19" s="78">
        <f>SUM(I6:I10)</f>
        <v>17.186123515595522</v>
      </c>
      <c r="J19" s="77" t="s">
        <v>5</v>
      </c>
      <c r="K19" s="78">
        <f>SUM(K6:K10)</f>
        <v>166.95780466209482</v>
      </c>
      <c r="L19" s="60"/>
    </row>
    <row r="20" spans="2:12" x14ac:dyDescent="0.25">
      <c r="B20" s="10" t="s">
        <v>6</v>
      </c>
      <c r="C20" s="11">
        <f>SUM(C13:C17)</f>
        <v>6149737.3380969353</v>
      </c>
      <c r="D20" s="10" t="s">
        <v>6</v>
      </c>
      <c r="E20" s="11">
        <f>SUM(E13:E17)</f>
        <v>74498028.752768055</v>
      </c>
      <c r="H20" s="77" t="s">
        <v>6</v>
      </c>
      <c r="I20" s="78">
        <f>SUM(I13:I17)</f>
        <v>6.778925026998289</v>
      </c>
      <c r="J20" s="77" t="s">
        <v>6</v>
      </c>
      <c r="K20" s="78">
        <f>SUM(K13:K17)</f>
        <v>82.120019735746496</v>
      </c>
      <c r="L20" s="60"/>
    </row>
    <row r="21" spans="2:12" x14ac:dyDescent="0.25">
      <c r="B21" s="92" t="s">
        <v>7</v>
      </c>
      <c r="C21" s="93"/>
      <c r="D21" s="92" t="s">
        <v>7</v>
      </c>
      <c r="E21" s="93"/>
      <c r="H21" s="98" t="s">
        <v>7</v>
      </c>
      <c r="I21" s="99"/>
      <c r="J21" s="98" t="s">
        <v>7</v>
      </c>
      <c r="K21" s="99"/>
      <c r="L21" s="61"/>
    </row>
    <row r="22" spans="2:12" x14ac:dyDescent="0.25">
      <c r="B22" s="10" t="s">
        <v>5</v>
      </c>
      <c r="C22" s="11">
        <f>SUM(C7:C10)</f>
        <v>14348731.847390961</v>
      </c>
      <c r="D22" s="10" t="s">
        <v>5</v>
      </c>
      <c r="E22" s="11">
        <f>SUM(E7:E10)</f>
        <v>134218741.41703349</v>
      </c>
      <c r="H22" s="77" t="s">
        <v>5</v>
      </c>
      <c r="I22" s="78">
        <f>SUM(I7:I10)</f>
        <v>15.816769412800044</v>
      </c>
      <c r="J22" s="77" t="s">
        <v>5</v>
      </c>
      <c r="K22" s="78">
        <f>SUM(K7:K10)</f>
        <v>147.9508368020316</v>
      </c>
      <c r="L22" s="60"/>
    </row>
    <row r="23" spans="2:12" x14ac:dyDescent="0.25">
      <c r="B23" s="10" t="s">
        <v>6</v>
      </c>
      <c r="C23" s="11">
        <f>SUM(C14:C17)</f>
        <v>3552086.901237376</v>
      </c>
      <c r="D23" s="10" t="s">
        <v>6</v>
      </c>
      <c r="E23" s="11">
        <f>SUM(E14:E17)</f>
        <v>37476298.377923355</v>
      </c>
      <c r="H23" s="77" t="s">
        <v>6</v>
      </c>
      <c r="I23" s="78">
        <f>SUM(I14:I17)</f>
        <v>3.9155055686203184</v>
      </c>
      <c r="J23" s="77" t="s">
        <v>6</v>
      </c>
      <c r="K23" s="78">
        <f>SUM(K14:K17)</f>
        <v>41.310547593562205</v>
      </c>
      <c r="L23" s="60"/>
    </row>
    <row r="24" spans="2:12" x14ac:dyDescent="0.25">
      <c r="B24" s="92" t="s">
        <v>8</v>
      </c>
      <c r="C24" s="93"/>
      <c r="D24" s="92" t="s">
        <v>8</v>
      </c>
      <c r="E24" s="93"/>
      <c r="H24" s="98" t="s">
        <v>8</v>
      </c>
      <c r="I24" s="99"/>
      <c r="J24" s="98" t="s">
        <v>8</v>
      </c>
      <c r="K24" s="99"/>
      <c r="L24" s="61"/>
    </row>
    <row r="25" spans="2:12" x14ac:dyDescent="0.25">
      <c r="B25" s="10" t="s">
        <v>5</v>
      </c>
      <c r="C25" s="11">
        <f>C6</f>
        <v>1242257.1457124499</v>
      </c>
      <c r="D25" s="10" t="s">
        <v>5</v>
      </c>
      <c r="E25" s="11">
        <f>E6</f>
        <v>17242831.1963198</v>
      </c>
      <c r="H25" s="77" t="s">
        <v>5</v>
      </c>
      <c r="I25" s="78">
        <f>I6</f>
        <v>1.369354102795479</v>
      </c>
      <c r="J25" s="77" t="s">
        <v>5</v>
      </c>
      <c r="K25" s="78">
        <f>K6</f>
        <v>19.006967860063209</v>
      </c>
      <c r="L25" s="60"/>
    </row>
    <row r="26" spans="2:12" ht="15.75" thickBot="1" x14ac:dyDescent="0.3">
      <c r="B26" s="12" t="s">
        <v>6</v>
      </c>
      <c r="C26" s="13">
        <f>C13</f>
        <v>2597650.4368595602</v>
      </c>
      <c r="D26" s="12" t="s">
        <v>6</v>
      </c>
      <c r="E26" s="13">
        <f>E13</f>
        <v>37021730.3748447</v>
      </c>
      <c r="H26" s="79" t="s">
        <v>6</v>
      </c>
      <c r="I26" s="80">
        <f>I13</f>
        <v>2.8634194583779706</v>
      </c>
      <c r="J26" s="79" t="s">
        <v>6</v>
      </c>
      <c r="K26" s="80">
        <f>K13</f>
        <v>40.809472142184291</v>
      </c>
      <c r="L26" s="60"/>
    </row>
    <row r="28" spans="2:12" x14ac:dyDescent="0.25">
      <c r="B28" t="s">
        <v>9</v>
      </c>
      <c r="C28" t="s">
        <v>10</v>
      </c>
      <c r="D28" t="s">
        <v>11</v>
      </c>
    </row>
    <row r="29" spans="2:12" x14ac:dyDescent="0.25">
      <c r="B29" t="s">
        <v>5</v>
      </c>
      <c r="C29" s="1">
        <f>(C19+E19)</f>
        <v>167052561.6064567</v>
      </c>
      <c r="D29" s="2">
        <f>C29/907184.74+0.03</f>
        <v>184.17392817769036</v>
      </c>
      <c r="J29" s="1"/>
      <c r="K29" s="2"/>
    </row>
    <row r="30" spans="2:12" x14ac:dyDescent="0.25">
      <c r="B30" t="s">
        <v>6</v>
      </c>
      <c r="C30" s="1">
        <f>C20+E20</f>
        <v>80647766.090864986</v>
      </c>
      <c r="D30" s="2">
        <f>C30/907184.74+0.05</f>
        <v>88.948944762744773</v>
      </c>
      <c r="J30" s="1"/>
      <c r="K30" s="2"/>
    </row>
    <row r="31" spans="2:12" x14ac:dyDescent="0.25">
      <c r="C31" s="1"/>
    </row>
    <row r="32" spans="2:12" x14ac:dyDescent="0.25">
      <c r="B32" t="s">
        <v>27</v>
      </c>
    </row>
    <row r="33" spans="3:4" x14ac:dyDescent="0.25">
      <c r="C33" s="1"/>
      <c r="D33" s="1"/>
    </row>
    <row r="34" spans="3:4" x14ac:dyDescent="0.25">
      <c r="D34" s="1"/>
    </row>
    <row r="35" spans="3:4" x14ac:dyDescent="0.25">
      <c r="D35" s="1"/>
    </row>
    <row r="36" spans="3:4" x14ac:dyDescent="0.25">
      <c r="D36" s="1"/>
    </row>
    <row r="37" spans="3:4" x14ac:dyDescent="0.25">
      <c r="D37" s="1"/>
    </row>
  </sheetData>
  <mergeCells count="12">
    <mergeCell ref="H18:I18"/>
    <mergeCell ref="J18:K18"/>
    <mergeCell ref="H21:I21"/>
    <mergeCell ref="J21:K21"/>
    <mergeCell ref="H24:I24"/>
    <mergeCell ref="J24:K24"/>
    <mergeCell ref="B21:C21"/>
    <mergeCell ref="D21:E21"/>
    <mergeCell ref="B18:C18"/>
    <mergeCell ref="D18:E18"/>
    <mergeCell ref="B24:C24"/>
    <mergeCell ref="D24:E2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W32"/>
  <sheetViews>
    <sheetView tabSelected="1" zoomScale="85" zoomScaleNormal="85" workbookViewId="0">
      <selection activeCell="P30" sqref="P30"/>
    </sheetView>
  </sheetViews>
  <sheetFormatPr defaultRowHeight="15" x14ac:dyDescent="0.25"/>
  <cols>
    <col min="2" max="2" width="10.7109375" customWidth="1"/>
    <col min="3" max="3" width="19" bestFit="1" customWidth="1"/>
    <col min="4" max="4" width="17" bestFit="1" customWidth="1"/>
    <col min="5" max="5" width="17.42578125" customWidth="1"/>
    <col min="8" max="8" width="13.5703125" customWidth="1"/>
    <col min="9" max="9" width="11.85546875" customWidth="1"/>
    <col min="10" max="10" width="12.28515625" customWidth="1"/>
    <col min="11" max="11" width="17.140625" customWidth="1"/>
    <col min="14" max="14" width="17.7109375" customWidth="1"/>
    <col min="15" max="15" width="17.85546875" customWidth="1"/>
    <col min="16" max="16" width="15.5703125" customWidth="1"/>
    <col min="17" max="17" width="16.85546875" customWidth="1"/>
    <col min="20" max="20" width="13.28515625" customWidth="1"/>
    <col min="21" max="21" width="24" customWidth="1"/>
    <col min="23" max="23" width="23.140625" customWidth="1"/>
  </cols>
  <sheetData>
    <row r="1" spans="2:23" x14ac:dyDescent="0.25">
      <c r="B1" t="s">
        <v>28</v>
      </c>
      <c r="N1" t="s">
        <v>29</v>
      </c>
    </row>
    <row r="2" spans="2:23" ht="15.75" thickBot="1" x14ac:dyDescent="0.3">
      <c r="B2" t="s">
        <v>24</v>
      </c>
      <c r="H2" s="104" t="s">
        <v>25</v>
      </c>
      <c r="I2" s="104"/>
      <c r="J2" s="104"/>
      <c r="K2" s="104"/>
      <c r="N2" t="s">
        <v>24</v>
      </c>
      <c r="T2" s="104" t="s">
        <v>25</v>
      </c>
      <c r="U2" s="104"/>
      <c r="V2" s="104"/>
      <c r="W2" s="104"/>
    </row>
    <row r="3" spans="2:23" x14ac:dyDescent="0.25">
      <c r="B3" s="15" t="s">
        <v>19</v>
      </c>
      <c r="C3" s="16"/>
      <c r="D3" s="15" t="s">
        <v>12</v>
      </c>
      <c r="E3" s="16"/>
      <c r="H3" s="15" t="s">
        <v>19</v>
      </c>
      <c r="I3" s="16"/>
      <c r="J3" s="15" t="s">
        <v>12</v>
      </c>
      <c r="K3" s="16"/>
      <c r="N3" s="15" t="s">
        <v>19</v>
      </c>
      <c r="O3" s="16"/>
      <c r="P3" s="15" t="s">
        <v>12</v>
      </c>
      <c r="Q3" s="16"/>
      <c r="T3" s="15" t="s">
        <v>19</v>
      </c>
      <c r="U3" s="16"/>
      <c r="V3" s="15" t="s">
        <v>12</v>
      </c>
      <c r="W3" s="16"/>
    </row>
    <row r="4" spans="2:23" x14ac:dyDescent="0.25">
      <c r="B4" s="17" t="s">
        <v>0</v>
      </c>
      <c r="C4" s="18"/>
      <c r="D4" s="17" t="s">
        <v>0</v>
      </c>
      <c r="E4" s="18"/>
      <c r="H4" s="17" t="s">
        <v>0</v>
      </c>
      <c r="I4" s="18"/>
      <c r="J4" s="17" t="s">
        <v>0</v>
      </c>
      <c r="K4" s="18"/>
      <c r="N4" s="17" t="s">
        <v>0</v>
      </c>
      <c r="O4" s="18"/>
      <c r="P4" s="17" t="s">
        <v>0</v>
      </c>
      <c r="Q4" s="18"/>
      <c r="T4" s="17" t="s">
        <v>0</v>
      </c>
      <c r="U4" s="18"/>
      <c r="V4" s="17" t="s">
        <v>0</v>
      </c>
      <c r="W4" s="18"/>
    </row>
    <row r="5" spans="2:23" x14ac:dyDescent="0.25">
      <c r="B5" s="17" t="s">
        <v>1</v>
      </c>
      <c r="C5" s="18" t="s">
        <v>18</v>
      </c>
      <c r="D5" s="17" t="s">
        <v>1</v>
      </c>
      <c r="E5" s="18" t="s">
        <v>2</v>
      </c>
      <c r="H5" s="17" t="s">
        <v>1</v>
      </c>
      <c r="I5" s="18" t="s">
        <v>18</v>
      </c>
      <c r="J5" s="17" t="s">
        <v>1</v>
      </c>
      <c r="K5" s="18" t="s">
        <v>2</v>
      </c>
      <c r="N5" s="17" t="s">
        <v>1</v>
      </c>
      <c r="O5" s="18" t="s">
        <v>18</v>
      </c>
      <c r="P5" s="17" t="s">
        <v>1</v>
      </c>
      <c r="Q5" s="18" t="s">
        <v>2</v>
      </c>
      <c r="T5" s="17" t="s">
        <v>1</v>
      </c>
      <c r="U5" s="18" t="s">
        <v>18</v>
      </c>
      <c r="V5" s="17" t="s">
        <v>1</v>
      </c>
      <c r="W5" s="18" t="s">
        <v>2</v>
      </c>
    </row>
    <row r="6" spans="2:23" x14ac:dyDescent="0.25">
      <c r="B6" s="19">
        <v>1</v>
      </c>
      <c r="C6" s="20">
        <v>504963.01839844201</v>
      </c>
      <c r="D6" s="19">
        <v>1</v>
      </c>
      <c r="E6" s="20">
        <v>7232352.4748895196</v>
      </c>
      <c r="G6" s="49"/>
      <c r="H6" s="19">
        <v>1</v>
      </c>
      <c r="I6" s="81">
        <f>+C6/907184.74</f>
        <v>0.55662644677912243</v>
      </c>
      <c r="J6" s="19">
        <v>1</v>
      </c>
      <c r="K6" s="81">
        <f>+E6/907184.74</f>
        <v>7.9723039376627076</v>
      </c>
      <c r="N6" s="19">
        <v>1</v>
      </c>
      <c r="O6" s="20">
        <v>504963.01839844201</v>
      </c>
      <c r="P6" s="19">
        <v>1</v>
      </c>
      <c r="Q6" s="20">
        <v>7232352.4748895196</v>
      </c>
      <c r="S6" s="49"/>
      <c r="T6" s="19">
        <v>1</v>
      </c>
      <c r="U6" s="81">
        <f>+O6/907184.74</f>
        <v>0.55662644677912243</v>
      </c>
      <c r="V6" s="19">
        <v>1</v>
      </c>
      <c r="W6" s="81">
        <f>+Q6/907184.74</f>
        <v>7.9723039376627076</v>
      </c>
    </row>
    <row r="7" spans="2:23" x14ac:dyDescent="0.25">
      <c r="B7" s="19">
        <v>2</v>
      </c>
      <c r="C7" s="20">
        <v>159432.34909141701</v>
      </c>
      <c r="D7" s="19">
        <v>2</v>
      </c>
      <c r="E7" s="20">
        <v>113125.16172710599</v>
      </c>
      <c r="G7" s="49"/>
      <c r="H7" s="19">
        <v>2</v>
      </c>
      <c r="I7" s="81">
        <f t="shared" ref="I7:I10" si="0">+C7/907184.74</f>
        <v>0.17574408173071454</v>
      </c>
      <c r="J7" s="19">
        <v>2</v>
      </c>
      <c r="K7" s="81">
        <f t="shared" ref="K7:K10" si="1">+E7/907184.74</f>
        <v>0.1246991453219396</v>
      </c>
      <c r="N7" s="19">
        <v>2</v>
      </c>
      <c r="O7" s="20">
        <v>159432.34909141701</v>
      </c>
      <c r="P7" s="19">
        <v>2</v>
      </c>
      <c r="Q7" s="20">
        <v>113125.16172710599</v>
      </c>
      <c r="S7" s="49"/>
      <c r="T7" s="19">
        <v>2</v>
      </c>
      <c r="U7" s="81">
        <f t="shared" ref="U7:U10" si="2">+O7/907184.74</f>
        <v>0.17574408173071454</v>
      </c>
      <c r="V7" s="19">
        <v>2</v>
      </c>
      <c r="W7" s="81">
        <f t="shared" ref="W7:W10" si="3">+Q7/907184.74</f>
        <v>0.1246991453219396</v>
      </c>
    </row>
    <row r="8" spans="2:23" x14ac:dyDescent="0.25">
      <c r="B8" s="19">
        <v>3</v>
      </c>
      <c r="C8" s="20">
        <v>543924.77339987899</v>
      </c>
      <c r="D8" s="19">
        <v>3</v>
      </c>
      <c r="E8" s="20">
        <v>663808.72527685703</v>
      </c>
      <c r="G8" s="49"/>
      <c r="H8" s="19">
        <v>3</v>
      </c>
      <c r="I8" s="81">
        <f t="shared" si="0"/>
        <v>0.59957443001067123</v>
      </c>
      <c r="J8" s="19">
        <v>3</v>
      </c>
      <c r="K8" s="81">
        <f t="shared" si="1"/>
        <v>0.73172386616297913</v>
      </c>
      <c r="N8" s="19">
        <v>3</v>
      </c>
      <c r="O8" s="20">
        <v>543924.77339987899</v>
      </c>
      <c r="P8" s="19">
        <v>3</v>
      </c>
      <c r="Q8" s="20">
        <v>663808.72527685703</v>
      </c>
      <c r="S8" s="49"/>
      <c r="T8" s="19">
        <v>3</v>
      </c>
      <c r="U8" s="81">
        <f t="shared" si="2"/>
        <v>0.59957443001067123</v>
      </c>
      <c r="V8" s="19">
        <v>3</v>
      </c>
      <c r="W8" s="81">
        <f t="shared" si="3"/>
        <v>0.73172386616297913</v>
      </c>
    </row>
    <row r="9" spans="2:23" x14ac:dyDescent="0.25">
      <c r="B9" s="19">
        <v>4</v>
      </c>
      <c r="C9" s="20">
        <v>757583.60276154801</v>
      </c>
      <c r="D9" s="19">
        <v>4</v>
      </c>
      <c r="E9" s="20">
        <v>8394152.6460265201</v>
      </c>
      <c r="G9" s="49"/>
      <c r="H9" s="19">
        <v>4</v>
      </c>
      <c r="I9" s="81">
        <f t="shared" si="0"/>
        <v>0.8350929742949027</v>
      </c>
      <c r="J9" s="19">
        <v>4</v>
      </c>
      <c r="K9" s="81">
        <f t="shared" si="1"/>
        <v>9.2529694073409132</v>
      </c>
      <c r="N9" s="19">
        <v>4</v>
      </c>
      <c r="O9" s="20">
        <v>757583.60276154801</v>
      </c>
      <c r="P9" s="19">
        <v>4</v>
      </c>
      <c r="Q9" s="20">
        <v>8394152.6460265201</v>
      </c>
      <c r="S9" s="49"/>
      <c r="T9" s="19">
        <v>4</v>
      </c>
      <c r="U9" s="81">
        <f t="shared" si="2"/>
        <v>0.8350929742949027</v>
      </c>
      <c r="V9" s="19">
        <v>4</v>
      </c>
      <c r="W9" s="81">
        <f t="shared" si="3"/>
        <v>9.2529694073409132</v>
      </c>
    </row>
    <row r="10" spans="2:23" x14ac:dyDescent="0.25">
      <c r="B10" s="19">
        <v>5</v>
      </c>
      <c r="C10" s="20">
        <v>2121240.4095256398</v>
      </c>
      <c r="D10" s="19">
        <v>5</v>
      </c>
      <c r="E10" s="20">
        <v>26638111.710089199</v>
      </c>
      <c r="G10" s="49"/>
      <c r="H10" s="19">
        <v>5</v>
      </c>
      <c r="I10" s="81">
        <f t="shared" si="0"/>
        <v>2.3382672966099936</v>
      </c>
      <c r="J10" s="19">
        <v>5</v>
      </c>
      <c r="K10" s="81">
        <f t="shared" si="1"/>
        <v>29.363491839698714</v>
      </c>
      <c r="N10" s="19">
        <v>5</v>
      </c>
      <c r="O10" s="20">
        <v>2121240.4095256398</v>
      </c>
      <c r="P10" s="19">
        <v>5</v>
      </c>
      <c r="Q10" s="20">
        <v>26638111.710089199</v>
      </c>
      <c r="S10" s="49"/>
      <c r="T10" s="19">
        <v>5</v>
      </c>
      <c r="U10" s="81">
        <f t="shared" si="2"/>
        <v>2.3382672966099936</v>
      </c>
      <c r="V10" s="19">
        <v>5</v>
      </c>
      <c r="W10" s="81">
        <f t="shared" si="3"/>
        <v>29.363491839698714</v>
      </c>
    </row>
    <row r="11" spans="2:23" x14ac:dyDescent="0.25">
      <c r="B11" s="19" t="s">
        <v>3</v>
      </c>
      <c r="C11" s="20"/>
      <c r="D11" s="19" t="s">
        <v>3</v>
      </c>
      <c r="E11" s="20"/>
      <c r="H11" s="19" t="s">
        <v>3</v>
      </c>
      <c r="I11" s="62"/>
      <c r="J11" s="19" t="s">
        <v>3</v>
      </c>
      <c r="K11" s="81"/>
      <c r="N11" s="19" t="s">
        <v>3</v>
      </c>
      <c r="O11" s="20"/>
      <c r="P11" s="19" t="s">
        <v>3</v>
      </c>
      <c r="Q11" s="20"/>
      <c r="T11" s="19" t="s">
        <v>3</v>
      </c>
      <c r="U11" s="62"/>
      <c r="V11" s="19" t="s">
        <v>3</v>
      </c>
      <c r="W11" s="81"/>
    </row>
    <row r="12" spans="2:23" x14ac:dyDescent="0.25">
      <c r="B12" s="19" t="s">
        <v>1</v>
      </c>
      <c r="C12" s="20" t="s">
        <v>18</v>
      </c>
      <c r="D12" s="19" t="s">
        <v>1</v>
      </c>
      <c r="E12" s="20" t="s">
        <v>2</v>
      </c>
      <c r="H12" s="19" t="s">
        <v>1</v>
      </c>
      <c r="I12" s="62" t="s">
        <v>18</v>
      </c>
      <c r="J12" s="19" t="s">
        <v>1</v>
      </c>
      <c r="K12" s="81" t="s">
        <v>2</v>
      </c>
      <c r="N12" s="19" t="s">
        <v>1</v>
      </c>
      <c r="O12" s="20" t="s">
        <v>18</v>
      </c>
      <c r="P12" s="19" t="s">
        <v>1</v>
      </c>
      <c r="Q12" s="20" t="s">
        <v>2</v>
      </c>
      <c r="T12" s="19" t="s">
        <v>1</v>
      </c>
      <c r="U12" s="62" t="s">
        <v>18</v>
      </c>
      <c r="V12" s="19" t="s">
        <v>1</v>
      </c>
      <c r="W12" s="81" t="s">
        <v>2</v>
      </c>
    </row>
    <row r="13" spans="2:23" x14ac:dyDescent="0.25">
      <c r="B13" s="19">
        <v>1</v>
      </c>
      <c r="C13" s="20">
        <v>1248122.34915365</v>
      </c>
      <c r="D13" s="19">
        <v>1</v>
      </c>
      <c r="E13" s="20">
        <v>15317318.6701531</v>
      </c>
      <c r="H13" s="19">
        <v>1</v>
      </c>
      <c r="I13" s="81">
        <f t="shared" ref="I13:K17" si="4">+C13/907184.74</f>
        <v>1.3758193828895866</v>
      </c>
      <c r="J13" s="19">
        <v>1</v>
      </c>
      <c r="K13" s="81">
        <f t="shared" si="4"/>
        <v>16.884453623143067</v>
      </c>
      <c r="N13" s="19">
        <v>1</v>
      </c>
      <c r="O13" s="20">
        <v>1248122.34915365</v>
      </c>
      <c r="P13" s="19">
        <v>1</v>
      </c>
      <c r="Q13" s="20">
        <v>16193240.703868199</v>
      </c>
      <c r="T13" s="19">
        <v>1</v>
      </c>
      <c r="U13" s="81">
        <f t="shared" ref="U13:U17" si="5">+O13/907184.74</f>
        <v>1.3758193828895866</v>
      </c>
      <c r="V13" s="19">
        <v>1</v>
      </c>
      <c r="W13" s="81">
        <f t="shared" ref="W13:W17" si="6">+Q13/907184.74</f>
        <v>17.849992388395112</v>
      </c>
    </row>
    <row r="14" spans="2:23" x14ac:dyDescent="0.25">
      <c r="B14" s="19">
        <v>2</v>
      </c>
      <c r="C14" s="20">
        <v>35974.836810117602</v>
      </c>
      <c r="D14" s="19">
        <v>2</v>
      </c>
      <c r="E14" s="20">
        <v>38547.360940628001</v>
      </c>
      <c r="H14" s="19">
        <v>2</v>
      </c>
      <c r="I14" s="81">
        <f t="shared" si="4"/>
        <v>3.9655469524451661E-2</v>
      </c>
      <c r="J14" s="19">
        <v>2</v>
      </c>
      <c r="K14" s="81">
        <f t="shared" si="4"/>
        <v>4.2491191971139201E-2</v>
      </c>
      <c r="N14" s="19">
        <v>2</v>
      </c>
      <c r="O14" s="20">
        <v>35974.836810117602</v>
      </c>
      <c r="P14" s="19">
        <v>2</v>
      </c>
      <c r="Q14" s="20">
        <v>38921.7725765676</v>
      </c>
      <c r="T14" s="19">
        <v>2</v>
      </c>
      <c r="U14" s="81">
        <f t="shared" si="5"/>
        <v>3.9655469524451661E-2</v>
      </c>
      <c r="V14" s="19">
        <v>2</v>
      </c>
      <c r="W14" s="81">
        <f t="shared" si="6"/>
        <v>4.2903910152377121E-2</v>
      </c>
    </row>
    <row r="15" spans="2:23" x14ac:dyDescent="0.25">
      <c r="B15" s="19">
        <v>3</v>
      </c>
      <c r="C15" s="20">
        <v>118113.83562837999</v>
      </c>
      <c r="D15" s="19">
        <v>3</v>
      </c>
      <c r="E15" s="20">
        <v>216061.90410811399</v>
      </c>
      <c r="H15" s="19">
        <v>3</v>
      </c>
      <c r="I15" s="81">
        <f t="shared" si="4"/>
        <v>0.13019821698982723</v>
      </c>
      <c r="J15" s="19">
        <v>3</v>
      </c>
      <c r="K15" s="81">
        <f t="shared" si="4"/>
        <v>0.23816748075823452</v>
      </c>
      <c r="N15" s="19">
        <v>3</v>
      </c>
      <c r="O15" s="20">
        <v>118113.83562837999</v>
      </c>
      <c r="P15" s="19">
        <v>3</v>
      </c>
      <c r="Q15" s="20">
        <v>218696.95764390301</v>
      </c>
      <c r="T15" s="19">
        <v>3</v>
      </c>
      <c r="U15" s="81">
        <f t="shared" si="5"/>
        <v>0.13019821698982723</v>
      </c>
      <c r="V15" s="19">
        <v>3</v>
      </c>
      <c r="W15" s="81">
        <f t="shared" si="6"/>
        <v>0.24107213007562606</v>
      </c>
    </row>
    <row r="16" spans="2:23" x14ac:dyDescent="0.25">
      <c r="B16" s="19">
        <v>4</v>
      </c>
      <c r="C16" s="20">
        <v>170785.08205122501</v>
      </c>
      <c r="D16" s="19">
        <v>4</v>
      </c>
      <c r="E16" s="20">
        <v>2883869.2042586799</v>
      </c>
      <c r="H16" s="19">
        <v>4</v>
      </c>
      <c r="I16" s="81">
        <f t="shared" si="4"/>
        <v>0.18825832768221498</v>
      </c>
      <c r="J16" s="19">
        <v>4</v>
      </c>
      <c r="K16" s="81">
        <f t="shared" si="4"/>
        <v>3.1789216430808569</v>
      </c>
      <c r="N16" s="19">
        <v>4</v>
      </c>
      <c r="O16" s="20">
        <v>170785.08205122501</v>
      </c>
      <c r="P16" s="19">
        <v>4</v>
      </c>
      <c r="Q16" s="20">
        <v>2917020.6554439301</v>
      </c>
      <c r="T16" s="19">
        <v>4</v>
      </c>
      <c r="U16" s="81">
        <f t="shared" si="5"/>
        <v>0.18825832768221498</v>
      </c>
      <c r="V16" s="19">
        <v>4</v>
      </c>
      <c r="W16" s="81">
        <f t="shared" si="6"/>
        <v>3.2154648626959159</v>
      </c>
    </row>
    <row r="17" spans="2:23" ht="15.75" thickBot="1" x14ac:dyDescent="0.3">
      <c r="B17" s="21">
        <v>5</v>
      </c>
      <c r="C17" s="20">
        <v>418780.54153743701</v>
      </c>
      <c r="D17" s="21">
        <v>5</v>
      </c>
      <c r="E17" s="20">
        <v>7896657.9916131599</v>
      </c>
      <c r="H17" s="21">
        <v>5</v>
      </c>
      <c r="I17" s="81">
        <f t="shared" si="4"/>
        <v>0.46162652773175727</v>
      </c>
      <c r="J17" s="21">
        <v>5</v>
      </c>
      <c r="K17" s="81">
        <f t="shared" si="4"/>
        <v>8.7045754226566459</v>
      </c>
      <c r="N17" s="21">
        <v>5</v>
      </c>
      <c r="O17" s="20">
        <v>418780.54153743701</v>
      </c>
      <c r="P17" s="21">
        <v>5</v>
      </c>
      <c r="Q17" s="20">
        <v>8009651.2591569796</v>
      </c>
      <c r="T17" s="21">
        <v>5</v>
      </c>
      <c r="U17" s="81">
        <f t="shared" si="5"/>
        <v>0.46162652773175727</v>
      </c>
      <c r="V17" s="21">
        <v>5</v>
      </c>
      <c r="W17" s="81">
        <f t="shared" si="6"/>
        <v>8.8291291795285041</v>
      </c>
    </row>
    <row r="18" spans="2:23" x14ac:dyDescent="0.25">
      <c r="B18" s="105" t="s">
        <v>4</v>
      </c>
      <c r="C18" s="106"/>
      <c r="D18" s="105" t="s">
        <v>4</v>
      </c>
      <c r="E18" s="106"/>
      <c r="H18" s="105" t="s">
        <v>4</v>
      </c>
      <c r="I18" s="106"/>
      <c r="J18" s="105" t="s">
        <v>4</v>
      </c>
      <c r="K18" s="106"/>
      <c r="N18" s="105" t="s">
        <v>4</v>
      </c>
      <c r="O18" s="106"/>
      <c r="P18" s="105" t="s">
        <v>4</v>
      </c>
      <c r="Q18" s="106"/>
      <c r="T18" s="105" t="s">
        <v>4</v>
      </c>
      <c r="U18" s="106"/>
      <c r="V18" s="105" t="s">
        <v>4</v>
      </c>
      <c r="W18" s="106"/>
    </row>
    <row r="19" spans="2:23" x14ac:dyDescent="0.25">
      <c r="B19" s="22" t="s">
        <v>5</v>
      </c>
      <c r="C19" s="23">
        <f>SUM(C6:C10)</f>
        <v>4087144.1531769261</v>
      </c>
      <c r="D19" s="22" t="s">
        <v>5</v>
      </c>
      <c r="E19" s="23">
        <f>SUM(E6:E10)</f>
        <v>43041550.718009204</v>
      </c>
      <c r="H19" s="82" t="s">
        <v>5</v>
      </c>
      <c r="I19" s="83">
        <f>SUM(I6:I10)</f>
        <v>4.5053052294254048</v>
      </c>
      <c r="J19" s="82" t="s">
        <v>5</v>
      </c>
      <c r="K19" s="83">
        <f>SUM(K6:K10)</f>
        <v>47.445188196187253</v>
      </c>
      <c r="N19" s="22" t="s">
        <v>5</v>
      </c>
      <c r="O19" s="23">
        <f>SUM(O6:O10)</f>
        <v>4087144.1531769261</v>
      </c>
      <c r="P19" s="22" t="s">
        <v>5</v>
      </c>
      <c r="Q19" s="23">
        <f>SUM(Q6:Q10)</f>
        <v>43041550.718009204</v>
      </c>
      <c r="T19" s="82" t="s">
        <v>5</v>
      </c>
      <c r="U19" s="83">
        <f>SUM(U6:U10)</f>
        <v>4.5053052294254048</v>
      </c>
      <c r="V19" s="82" t="s">
        <v>5</v>
      </c>
      <c r="W19" s="83">
        <f>SUM(W6:W10)</f>
        <v>47.445188196187253</v>
      </c>
    </row>
    <row r="20" spans="2:23" x14ac:dyDescent="0.25">
      <c r="B20" s="22" t="s">
        <v>6</v>
      </c>
      <c r="C20" s="23">
        <f>SUM(C13:C17)</f>
        <v>1991776.6451808098</v>
      </c>
      <c r="D20" s="22" t="s">
        <v>6</v>
      </c>
      <c r="E20" s="23">
        <f>SUM(E13:E17)</f>
        <v>26352455.131073684</v>
      </c>
      <c r="H20" s="82" t="s">
        <v>6</v>
      </c>
      <c r="I20" s="83">
        <f>SUM(I13:I17)</f>
        <v>2.1955579248178378</v>
      </c>
      <c r="J20" s="82" t="s">
        <v>6</v>
      </c>
      <c r="K20" s="83">
        <f>SUM(K13:K17)</f>
        <v>29.048609361609941</v>
      </c>
      <c r="N20" s="22" t="s">
        <v>6</v>
      </c>
      <c r="O20" s="23">
        <f>SUM(O13:O17)</f>
        <v>1991776.6451808098</v>
      </c>
      <c r="P20" s="22" t="s">
        <v>6</v>
      </c>
      <c r="Q20" s="23">
        <f>SUM(Q13:Q17)</f>
        <v>27377531.348689578</v>
      </c>
      <c r="T20" s="82" t="s">
        <v>6</v>
      </c>
      <c r="U20" s="83">
        <f>SUM(U13:U17)</f>
        <v>2.1955579248178378</v>
      </c>
      <c r="V20" s="82" t="s">
        <v>6</v>
      </c>
      <c r="W20" s="83">
        <f>SUM(W13:W17)</f>
        <v>30.178562470847535</v>
      </c>
    </row>
    <row r="21" spans="2:23" x14ac:dyDescent="0.25">
      <c r="B21" s="100" t="s">
        <v>7</v>
      </c>
      <c r="C21" s="101"/>
      <c r="D21" s="100" t="s">
        <v>7</v>
      </c>
      <c r="E21" s="101"/>
      <c r="H21" s="102" t="s">
        <v>7</v>
      </c>
      <c r="I21" s="103"/>
      <c r="J21" s="102" t="s">
        <v>7</v>
      </c>
      <c r="K21" s="103"/>
      <c r="N21" s="100" t="s">
        <v>7</v>
      </c>
      <c r="O21" s="101"/>
      <c r="P21" s="100" t="s">
        <v>7</v>
      </c>
      <c r="Q21" s="101"/>
      <c r="T21" s="102" t="s">
        <v>7</v>
      </c>
      <c r="U21" s="103"/>
      <c r="V21" s="102" t="s">
        <v>7</v>
      </c>
      <c r="W21" s="103"/>
    </row>
    <row r="22" spans="2:23" x14ac:dyDescent="0.25">
      <c r="B22" s="22" t="s">
        <v>5</v>
      </c>
      <c r="C22" s="23">
        <f>SUM(C7:C10)</f>
        <v>3582181.1347784838</v>
      </c>
      <c r="D22" s="22" t="s">
        <v>5</v>
      </c>
      <c r="E22" s="23">
        <f>SUM(E7:E10)</f>
        <v>35809198.243119687</v>
      </c>
      <c r="H22" s="82" t="s">
        <v>5</v>
      </c>
      <c r="I22" s="83">
        <f>SUM(I7:I10)</f>
        <v>3.9486787826462821</v>
      </c>
      <c r="J22" s="82" t="s">
        <v>5</v>
      </c>
      <c r="K22" s="83">
        <f>SUM(K7:K10)</f>
        <v>39.472884258524545</v>
      </c>
      <c r="N22" s="22" t="s">
        <v>5</v>
      </c>
      <c r="O22" s="23">
        <f>SUM(O7:O10)</f>
        <v>3582181.1347784838</v>
      </c>
      <c r="P22" s="22" t="s">
        <v>5</v>
      </c>
      <c r="Q22" s="23">
        <f>SUM(Q7:Q10)</f>
        <v>35809198.243119687</v>
      </c>
      <c r="T22" s="82" t="s">
        <v>5</v>
      </c>
      <c r="U22" s="83">
        <f>SUM(U7:U10)</f>
        <v>3.9486787826462821</v>
      </c>
      <c r="V22" s="82" t="s">
        <v>5</v>
      </c>
      <c r="W22" s="83">
        <f>SUM(W7:W10)</f>
        <v>39.472884258524545</v>
      </c>
    </row>
    <row r="23" spans="2:23" x14ac:dyDescent="0.25">
      <c r="B23" s="22" t="s">
        <v>6</v>
      </c>
      <c r="C23" s="23">
        <f>SUM(C14:C17)</f>
        <v>743654.29602715955</v>
      </c>
      <c r="D23" s="22" t="s">
        <v>6</v>
      </c>
      <c r="E23" s="23">
        <f>SUM(E14:E17)</f>
        <v>11035136.460920582</v>
      </c>
      <c r="H23" s="82" t="s">
        <v>6</v>
      </c>
      <c r="I23" s="83">
        <f>SUM(I14:I17)</f>
        <v>0.81973854192825113</v>
      </c>
      <c r="J23" s="82" t="s">
        <v>6</v>
      </c>
      <c r="K23" s="83">
        <f>SUM(K14:K17)</f>
        <v>12.164155738466876</v>
      </c>
      <c r="N23" s="22" t="s">
        <v>6</v>
      </c>
      <c r="O23" s="23">
        <f>SUM(O14:O17)</f>
        <v>743654.29602715955</v>
      </c>
      <c r="P23" s="22" t="s">
        <v>6</v>
      </c>
      <c r="Q23" s="23">
        <f>SUM(Q14:Q17)</f>
        <v>11184290.644821379</v>
      </c>
      <c r="T23" s="82" t="s">
        <v>6</v>
      </c>
      <c r="U23" s="83">
        <f>SUM(U14:U17)</f>
        <v>0.81973854192825113</v>
      </c>
      <c r="V23" s="82" t="s">
        <v>6</v>
      </c>
      <c r="W23" s="83">
        <f>SUM(W14:W17)</f>
        <v>12.328570082452423</v>
      </c>
    </row>
    <row r="24" spans="2:23" x14ac:dyDescent="0.25">
      <c r="B24" s="100" t="s">
        <v>8</v>
      </c>
      <c r="C24" s="101"/>
      <c r="D24" s="100" t="s">
        <v>8</v>
      </c>
      <c r="E24" s="101"/>
      <c r="H24" s="102" t="s">
        <v>8</v>
      </c>
      <c r="I24" s="103"/>
      <c r="J24" s="102" t="s">
        <v>8</v>
      </c>
      <c r="K24" s="103"/>
      <c r="N24" s="100" t="s">
        <v>8</v>
      </c>
      <c r="O24" s="101"/>
      <c r="P24" s="100" t="s">
        <v>8</v>
      </c>
      <c r="Q24" s="101"/>
      <c r="T24" s="102" t="s">
        <v>8</v>
      </c>
      <c r="U24" s="103"/>
      <c r="V24" s="102" t="s">
        <v>8</v>
      </c>
      <c r="W24" s="103"/>
    </row>
    <row r="25" spans="2:23" x14ac:dyDescent="0.25">
      <c r="B25" s="22" t="s">
        <v>5</v>
      </c>
      <c r="C25" s="23">
        <f>C6</f>
        <v>504963.01839844201</v>
      </c>
      <c r="D25" s="22" t="s">
        <v>5</v>
      </c>
      <c r="E25" s="23">
        <f>E6</f>
        <v>7232352.4748895196</v>
      </c>
      <c r="H25" s="82" t="s">
        <v>5</v>
      </c>
      <c r="I25" s="83">
        <f>I6</f>
        <v>0.55662644677912243</v>
      </c>
      <c r="J25" s="82" t="s">
        <v>5</v>
      </c>
      <c r="K25" s="83">
        <f>K6</f>
        <v>7.9723039376627076</v>
      </c>
      <c r="N25" s="22" t="s">
        <v>5</v>
      </c>
      <c r="O25" s="23">
        <f>O6</f>
        <v>504963.01839844201</v>
      </c>
      <c r="P25" s="22" t="s">
        <v>5</v>
      </c>
      <c r="Q25" s="23">
        <f>Q6</f>
        <v>7232352.4748895196</v>
      </c>
      <c r="T25" s="82" t="s">
        <v>5</v>
      </c>
      <c r="U25" s="83">
        <f>U6</f>
        <v>0.55662644677912243</v>
      </c>
      <c r="V25" s="82" t="s">
        <v>5</v>
      </c>
      <c r="W25" s="83">
        <f>W6</f>
        <v>7.9723039376627076</v>
      </c>
    </row>
    <row r="26" spans="2:23" ht="15.75" thickBot="1" x14ac:dyDescent="0.3">
      <c r="B26" s="24" t="s">
        <v>6</v>
      </c>
      <c r="C26" s="25">
        <f>C13</f>
        <v>1248122.34915365</v>
      </c>
      <c r="D26" s="24" t="s">
        <v>6</v>
      </c>
      <c r="E26" s="25">
        <f>E13</f>
        <v>15317318.6701531</v>
      </c>
      <c r="H26" s="84" t="s">
        <v>6</v>
      </c>
      <c r="I26" s="85">
        <f>I13</f>
        <v>1.3758193828895866</v>
      </c>
      <c r="J26" s="84" t="s">
        <v>6</v>
      </c>
      <c r="K26" s="85">
        <f>K13</f>
        <v>16.884453623143067</v>
      </c>
      <c r="N26" s="24" t="s">
        <v>6</v>
      </c>
      <c r="O26" s="25">
        <f>O13</f>
        <v>1248122.34915365</v>
      </c>
      <c r="P26" s="24" t="s">
        <v>6</v>
      </c>
      <c r="Q26" s="25">
        <f>Q13</f>
        <v>16193240.703868199</v>
      </c>
      <c r="T26" s="84" t="s">
        <v>6</v>
      </c>
      <c r="U26" s="85">
        <f>U13</f>
        <v>1.3758193828895866</v>
      </c>
      <c r="V26" s="84" t="s">
        <v>6</v>
      </c>
      <c r="W26" s="85">
        <f>W13</f>
        <v>17.849992388395112</v>
      </c>
    </row>
    <row r="28" spans="2:23" x14ac:dyDescent="0.25">
      <c r="B28" t="s">
        <v>9</v>
      </c>
      <c r="C28" t="s">
        <v>10</v>
      </c>
      <c r="D28" t="s">
        <v>26</v>
      </c>
      <c r="E28" t="s">
        <v>15</v>
      </c>
      <c r="N28" t="s">
        <v>9</v>
      </c>
      <c r="O28" t="s">
        <v>10</v>
      </c>
      <c r="P28" t="s">
        <v>26</v>
      </c>
      <c r="Q28" t="s">
        <v>30</v>
      </c>
    </row>
    <row r="29" spans="2:23" x14ac:dyDescent="0.25">
      <c r="B29" t="s">
        <v>5</v>
      </c>
      <c r="C29" s="1">
        <f>(C19+E19)</f>
        <v>47128694.87118613</v>
      </c>
      <c r="D29" s="2">
        <f>C29/907184.74+0.03</f>
        <v>51.980493425612664</v>
      </c>
      <c r="E29" s="14">
        <f>(D29-'2014'!D29)/'2014'!D29</f>
        <v>-0.71776410515899902</v>
      </c>
      <c r="I29" s="1"/>
      <c r="J29" s="2"/>
      <c r="K29" s="14"/>
      <c r="N29" t="s">
        <v>5</v>
      </c>
      <c r="O29" s="1">
        <f>(O19+Q19)</f>
        <v>47128694.87118613</v>
      </c>
      <c r="P29" s="2">
        <f>O29/907184.74+0.03</f>
        <v>51.980493425612664</v>
      </c>
      <c r="Q29" s="14">
        <f>+((P29-D29)/D29)</f>
        <v>0</v>
      </c>
      <c r="R29" s="2"/>
      <c r="S29" s="2"/>
      <c r="U29" s="1"/>
      <c r="V29" s="2"/>
      <c r="W29" s="14"/>
    </row>
    <row r="30" spans="2:23" x14ac:dyDescent="0.25">
      <c r="B30" t="s">
        <v>6</v>
      </c>
      <c r="C30" s="1">
        <f>C20+E20</f>
        <v>28344231.776254494</v>
      </c>
      <c r="D30" s="2">
        <f>C30/907184.74+0.05</f>
        <v>31.294167286427783</v>
      </c>
      <c r="E30" s="14">
        <f>(D30-'2014'!D30)/'2014'!D30</f>
        <v>-0.64817831881087162</v>
      </c>
      <c r="I30" s="1"/>
      <c r="J30" s="2"/>
      <c r="K30" s="14"/>
      <c r="N30" t="s">
        <v>6</v>
      </c>
      <c r="O30" s="1">
        <f>O20+Q20</f>
        <v>29369307.993870389</v>
      </c>
      <c r="P30" s="2">
        <f>O30/907184.74+0.05</f>
        <v>32.424120395665369</v>
      </c>
      <c r="Q30" s="14">
        <f>+((P30-D30)/D30)</f>
        <v>3.6107466892964582E-2</v>
      </c>
      <c r="U30" s="1"/>
      <c r="V30" s="2"/>
      <c r="W30" s="14"/>
    </row>
    <row r="31" spans="2:23" x14ac:dyDescent="0.25">
      <c r="C31" s="1"/>
      <c r="O31" s="1"/>
    </row>
    <row r="32" spans="2:23" x14ac:dyDescent="0.25">
      <c r="B32" t="s">
        <v>27</v>
      </c>
      <c r="N32" t="s">
        <v>27</v>
      </c>
    </row>
  </sheetData>
  <mergeCells count="26">
    <mergeCell ref="H2:K2"/>
    <mergeCell ref="B24:C24"/>
    <mergeCell ref="D24:E24"/>
    <mergeCell ref="B18:C18"/>
    <mergeCell ref="D18:E18"/>
    <mergeCell ref="B21:C21"/>
    <mergeCell ref="D21:E21"/>
    <mergeCell ref="H18:I18"/>
    <mergeCell ref="J18:K18"/>
    <mergeCell ref="H21:I21"/>
    <mergeCell ref="J21:K21"/>
    <mergeCell ref="H24:I24"/>
    <mergeCell ref="J24:K24"/>
    <mergeCell ref="T2:W2"/>
    <mergeCell ref="N18:O18"/>
    <mergeCell ref="P18:Q18"/>
    <mergeCell ref="T18:U18"/>
    <mergeCell ref="V18:W18"/>
    <mergeCell ref="N21:O21"/>
    <mergeCell ref="P21:Q21"/>
    <mergeCell ref="T21:U21"/>
    <mergeCell ref="V21:W21"/>
    <mergeCell ref="N24:O24"/>
    <mergeCell ref="P24:Q24"/>
    <mergeCell ref="T24:U24"/>
    <mergeCell ref="V24:W2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W32"/>
  <sheetViews>
    <sheetView zoomScale="85" zoomScaleNormal="85" workbookViewId="0">
      <selection activeCell="D41" sqref="D41"/>
    </sheetView>
  </sheetViews>
  <sheetFormatPr defaultRowHeight="15" x14ac:dyDescent="0.25"/>
  <cols>
    <col min="2" max="2" width="10.7109375" customWidth="1"/>
    <col min="3" max="3" width="19" bestFit="1" customWidth="1"/>
    <col min="4" max="4" width="17" bestFit="1" customWidth="1"/>
    <col min="5" max="5" width="17.42578125" customWidth="1"/>
    <col min="8" max="8" width="11.140625" customWidth="1"/>
    <col min="9" max="9" width="12.85546875" customWidth="1"/>
    <col min="10" max="10" width="12.7109375" customWidth="1"/>
    <col min="11" max="11" width="17.28515625" customWidth="1"/>
    <col min="15" max="15" width="23.42578125" customWidth="1"/>
    <col min="17" max="17" width="26.42578125" customWidth="1"/>
    <col min="21" max="21" width="17.85546875" customWidth="1"/>
    <col min="23" max="23" width="20.28515625" customWidth="1"/>
  </cols>
  <sheetData>
    <row r="1" spans="2:23" x14ac:dyDescent="0.25">
      <c r="B1" t="s">
        <v>28</v>
      </c>
      <c r="H1" s="115"/>
      <c r="I1" s="115"/>
      <c r="J1" s="115"/>
      <c r="K1" s="115"/>
    </row>
    <row r="2" spans="2:23" ht="15.75" thickBot="1" x14ac:dyDescent="0.3">
      <c r="B2" t="s">
        <v>24</v>
      </c>
      <c r="H2" s="75" t="s">
        <v>25</v>
      </c>
      <c r="I2" s="59"/>
      <c r="J2" s="59"/>
      <c r="K2" s="59"/>
      <c r="N2" t="s">
        <v>24</v>
      </c>
      <c r="T2" s="75" t="s">
        <v>25</v>
      </c>
      <c r="U2" s="59"/>
      <c r="V2" s="59"/>
      <c r="W2" s="59"/>
    </row>
    <row r="3" spans="2:23" x14ac:dyDescent="0.25">
      <c r="B3" s="26" t="s">
        <v>17</v>
      </c>
      <c r="C3" s="27"/>
      <c r="D3" s="26" t="s">
        <v>16</v>
      </c>
      <c r="E3" s="27"/>
      <c r="H3" s="69" t="s">
        <v>19</v>
      </c>
      <c r="I3" s="70"/>
      <c r="J3" s="69" t="s">
        <v>12</v>
      </c>
      <c r="K3" s="70"/>
      <c r="N3" s="26" t="s">
        <v>17</v>
      </c>
      <c r="O3" s="27"/>
      <c r="P3" s="26" t="s">
        <v>16</v>
      </c>
      <c r="Q3" s="27"/>
      <c r="T3" s="69" t="s">
        <v>19</v>
      </c>
      <c r="U3" s="70"/>
      <c r="V3" s="69" t="s">
        <v>12</v>
      </c>
      <c r="W3" s="70"/>
    </row>
    <row r="4" spans="2:23" x14ac:dyDescent="0.25">
      <c r="B4" s="28" t="s">
        <v>0</v>
      </c>
      <c r="C4" s="29"/>
      <c r="D4" s="28" t="s">
        <v>0</v>
      </c>
      <c r="E4" s="29"/>
      <c r="H4" s="71" t="s">
        <v>0</v>
      </c>
      <c r="I4" s="72"/>
      <c r="J4" s="71" t="s">
        <v>0</v>
      </c>
      <c r="K4" s="72"/>
      <c r="N4" s="28" t="s">
        <v>0</v>
      </c>
      <c r="O4" s="29"/>
      <c r="P4" s="28" t="s">
        <v>0</v>
      </c>
      <c r="Q4" s="29"/>
      <c r="T4" s="71" t="s">
        <v>0</v>
      </c>
      <c r="U4" s="72"/>
      <c r="V4" s="71" t="s">
        <v>0</v>
      </c>
      <c r="W4" s="72"/>
    </row>
    <row r="5" spans="2:23" x14ac:dyDescent="0.25">
      <c r="B5" s="28" t="s">
        <v>1</v>
      </c>
      <c r="C5" s="29" t="s">
        <v>18</v>
      </c>
      <c r="D5" s="28" t="s">
        <v>1</v>
      </c>
      <c r="E5" s="29" t="s">
        <v>2</v>
      </c>
      <c r="G5" s="49"/>
      <c r="H5" s="71" t="s">
        <v>1</v>
      </c>
      <c r="I5" s="72" t="s">
        <v>18</v>
      </c>
      <c r="J5" s="71" t="s">
        <v>1</v>
      </c>
      <c r="K5" s="72" t="s">
        <v>2</v>
      </c>
      <c r="N5" s="28" t="s">
        <v>1</v>
      </c>
      <c r="O5" s="29" t="s">
        <v>18</v>
      </c>
      <c r="P5" s="28" t="s">
        <v>1</v>
      </c>
      <c r="Q5" s="29" t="s">
        <v>2</v>
      </c>
      <c r="S5" s="49"/>
      <c r="T5" s="71" t="s">
        <v>1</v>
      </c>
      <c r="U5" s="72" t="s">
        <v>18</v>
      </c>
      <c r="V5" s="71" t="s">
        <v>1</v>
      </c>
      <c r="W5" s="72" t="s">
        <v>2</v>
      </c>
    </row>
    <row r="6" spans="2:23" x14ac:dyDescent="0.25">
      <c r="B6" s="30">
        <v>1</v>
      </c>
      <c r="C6" s="31">
        <v>447054.19921783701</v>
      </c>
      <c r="D6" s="30">
        <v>1</v>
      </c>
      <c r="E6" s="31">
        <v>6679020.2577300798</v>
      </c>
      <c r="G6" s="49"/>
      <c r="H6" s="73">
        <v>1</v>
      </c>
      <c r="I6" s="86">
        <f>+C6/907184.74</f>
        <v>0.49279290039406637</v>
      </c>
      <c r="J6" s="73">
        <v>1</v>
      </c>
      <c r="K6" s="86">
        <f>+E6/907184.74</f>
        <v>7.3623595759889877</v>
      </c>
      <c r="N6" s="30">
        <v>1</v>
      </c>
      <c r="O6" s="31">
        <v>447054.19921783701</v>
      </c>
      <c r="P6" s="30">
        <v>1</v>
      </c>
      <c r="Q6" s="31">
        <v>6679020.2577300798</v>
      </c>
      <c r="S6" s="49"/>
      <c r="T6" s="73">
        <v>1</v>
      </c>
      <c r="U6" s="86">
        <f>+O6/907184.74</f>
        <v>0.49279290039406637</v>
      </c>
      <c r="V6" s="73">
        <v>1</v>
      </c>
      <c r="W6" s="86">
        <f>+Q6/907184.74</f>
        <v>7.3623595759889877</v>
      </c>
    </row>
    <row r="7" spans="2:23" x14ac:dyDescent="0.25">
      <c r="B7" s="30">
        <v>2</v>
      </c>
      <c r="C7" s="31">
        <v>111979.526931432</v>
      </c>
      <c r="D7" s="30">
        <v>2</v>
      </c>
      <c r="E7" s="31">
        <v>70153.228433679295</v>
      </c>
      <c r="G7" s="49"/>
      <c r="H7" s="73">
        <v>2</v>
      </c>
      <c r="I7" s="86">
        <f t="shared" ref="I7:K10" si="0">+C7/907184.74</f>
        <v>0.12343629912847962</v>
      </c>
      <c r="J7" s="73">
        <v>2</v>
      </c>
      <c r="K7" s="86">
        <f t="shared" si="0"/>
        <v>7.7330697200307066E-2</v>
      </c>
      <c r="N7" s="30">
        <v>2</v>
      </c>
      <c r="O7" s="31">
        <v>111979.526931432</v>
      </c>
      <c r="P7" s="30">
        <v>2</v>
      </c>
      <c r="Q7" s="31">
        <v>70153.228433679295</v>
      </c>
      <c r="S7" s="49"/>
      <c r="T7" s="73">
        <v>2</v>
      </c>
      <c r="U7" s="86">
        <f t="shared" ref="U7:U10" si="1">+O7/907184.74</f>
        <v>0.12343629912847962</v>
      </c>
      <c r="V7" s="73">
        <v>2</v>
      </c>
      <c r="W7" s="86">
        <f t="shared" ref="W7:W10" si="2">+Q7/907184.74</f>
        <v>7.7330697200307066E-2</v>
      </c>
    </row>
    <row r="8" spans="2:23" x14ac:dyDescent="0.25">
      <c r="B8" s="30">
        <v>3</v>
      </c>
      <c r="C8" s="31">
        <v>376966.381138639</v>
      </c>
      <c r="D8" s="30">
        <v>3</v>
      </c>
      <c r="E8" s="31">
        <v>443448.205143178</v>
      </c>
      <c r="G8" s="49"/>
      <c r="H8" s="73">
        <v>3</v>
      </c>
      <c r="I8" s="86">
        <f t="shared" si="0"/>
        <v>0.41553430576735562</v>
      </c>
      <c r="J8" s="73">
        <v>3</v>
      </c>
      <c r="K8" s="86">
        <f t="shared" si="0"/>
        <v>0.48881797233844343</v>
      </c>
      <c r="N8" s="30">
        <v>3</v>
      </c>
      <c r="O8" s="31">
        <v>376966.381138639</v>
      </c>
      <c r="P8" s="30">
        <v>3</v>
      </c>
      <c r="Q8" s="31">
        <v>443448.205143178</v>
      </c>
      <c r="S8" s="49"/>
      <c r="T8" s="73">
        <v>3</v>
      </c>
      <c r="U8" s="86">
        <f t="shared" si="1"/>
        <v>0.41553430576735562</v>
      </c>
      <c r="V8" s="73">
        <v>3</v>
      </c>
      <c r="W8" s="86">
        <f t="shared" si="2"/>
        <v>0.48881797233844343</v>
      </c>
    </row>
    <row r="9" spans="2:23" x14ac:dyDescent="0.25">
      <c r="B9" s="30">
        <v>4</v>
      </c>
      <c r="C9" s="31">
        <v>504772.85261314001</v>
      </c>
      <c r="D9" s="30">
        <v>4</v>
      </c>
      <c r="E9" s="31">
        <v>6453604.8748220503</v>
      </c>
      <c r="G9" s="49"/>
      <c r="H9" s="73">
        <v>4</v>
      </c>
      <c r="I9" s="86">
        <f t="shared" si="0"/>
        <v>0.55641682488303323</v>
      </c>
      <c r="J9" s="73">
        <v>4</v>
      </c>
      <c r="K9" s="86">
        <f t="shared" si="0"/>
        <v>7.1138816497531145</v>
      </c>
      <c r="N9" s="30">
        <v>4</v>
      </c>
      <c r="O9" s="31">
        <v>504772.85261314001</v>
      </c>
      <c r="P9" s="30">
        <v>4</v>
      </c>
      <c r="Q9" s="31">
        <v>6453604.8748220503</v>
      </c>
      <c r="S9" s="49"/>
      <c r="T9" s="73">
        <v>4</v>
      </c>
      <c r="U9" s="86">
        <f t="shared" si="1"/>
        <v>0.55641682488303323</v>
      </c>
      <c r="V9" s="73">
        <v>4</v>
      </c>
      <c r="W9" s="86">
        <f t="shared" si="2"/>
        <v>7.1138816497531145</v>
      </c>
    </row>
    <row r="10" spans="2:23" x14ac:dyDescent="0.25">
      <c r="B10" s="30">
        <v>5</v>
      </c>
      <c r="C10" s="31">
        <v>2037729.3246187901</v>
      </c>
      <c r="D10" s="30">
        <v>5</v>
      </c>
      <c r="E10" s="31">
        <v>26254352.742745299</v>
      </c>
      <c r="H10" s="73">
        <v>5</v>
      </c>
      <c r="I10" s="86">
        <f t="shared" si="0"/>
        <v>2.2462120831296062</v>
      </c>
      <c r="J10" s="73">
        <v>5</v>
      </c>
      <c r="K10" s="86">
        <f t="shared" si="0"/>
        <v>28.940469989326871</v>
      </c>
      <c r="N10" s="30">
        <v>5</v>
      </c>
      <c r="O10" s="31">
        <v>2037729.3246187901</v>
      </c>
      <c r="P10" s="30">
        <v>5</v>
      </c>
      <c r="Q10" s="31">
        <v>26254352.742745299</v>
      </c>
      <c r="T10" s="73">
        <v>5</v>
      </c>
      <c r="U10" s="86">
        <f t="shared" si="1"/>
        <v>2.2462120831296062</v>
      </c>
      <c r="V10" s="73">
        <v>5</v>
      </c>
      <c r="W10" s="86">
        <f t="shared" si="2"/>
        <v>28.940469989326871</v>
      </c>
    </row>
    <row r="11" spans="2:23" x14ac:dyDescent="0.25">
      <c r="B11" s="30" t="s">
        <v>3</v>
      </c>
      <c r="C11" s="31"/>
      <c r="D11" s="30" t="s">
        <v>3</v>
      </c>
      <c r="E11" s="31"/>
      <c r="H11" s="73" t="s">
        <v>3</v>
      </c>
      <c r="I11" s="86"/>
      <c r="J11" s="73" t="s">
        <v>3</v>
      </c>
      <c r="K11" s="86"/>
      <c r="N11" s="30" t="s">
        <v>3</v>
      </c>
      <c r="O11" s="31"/>
      <c r="P11" s="30" t="s">
        <v>3</v>
      </c>
      <c r="Q11" s="31"/>
      <c r="T11" s="73" t="s">
        <v>3</v>
      </c>
      <c r="U11" s="86"/>
      <c r="V11" s="73" t="s">
        <v>3</v>
      </c>
      <c r="W11" s="86"/>
    </row>
    <row r="12" spans="2:23" x14ac:dyDescent="0.25">
      <c r="B12" s="30" t="s">
        <v>1</v>
      </c>
      <c r="C12" s="31" t="s">
        <v>18</v>
      </c>
      <c r="D12" s="30" t="s">
        <v>1</v>
      </c>
      <c r="E12" s="31" t="s">
        <v>2</v>
      </c>
      <c r="H12" s="73" t="s">
        <v>1</v>
      </c>
      <c r="I12" s="86" t="s">
        <v>18</v>
      </c>
      <c r="J12" s="73" t="s">
        <v>1</v>
      </c>
      <c r="K12" s="86" t="s">
        <v>2</v>
      </c>
      <c r="N12" s="30" t="s">
        <v>1</v>
      </c>
      <c r="O12" s="31" t="s">
        <v>18</v>
      </c>
      <c r="P12" s="30" t="s">
        <v>1</v>
      </c>
      <c r="Q12" s="31" t="s">
        <v>2</v>
      </c>
      <c r="T12" s="73" t="s">
        <v>1</v>
      </c>
      <c r="U12" s="86" t="s">
        <v>18</v>
      </c>
      <c r="V12" s="73" t="s">
        <v>1</v>
      </c>
      <c r="W12" s="86" t="s">
        <v>2</v>
      </c>
    </row>
    <row r="13" spans="2:23" x14ac:dyDescent="0.25">
      <c r="B13" s="30">
        <v>1</v>
      </c>
      <c r="C13" s="31">
        <v>931400.87848539499</v>
      </c>
      <c r="D13" s="30">
        <v>1</v>
      </c>
      <c r="E13" s="31">
        <v>11344392.898166399</v>
      </c>
      <c r="G13" s="49"/>
      <c r="H13" s="73">
        <v>1</v>
      </c>
      <c r="I13" s="86">
        <f>+C13/907184.74</f>
        <v>1.0266937233593623</v>
      </c>
      <c r="J13" s="73">
        <v>1</v>
      </c>
      <c r="K13" s="86">
        <f>+E13/907184.74</f>
        <v>12.50505260721912</v>
      </c>
      <c r="N13" s="30">
        <v>1</v>
      </c>
      <c r="O13" s="31">
        <v>931400.87848539499</v>
      </c>
      <c r="P13" s="30">
        <v>1</v>
      </c>
      <c r="Q13" s="31">
        <v>12532669.1650034</v>
      </c>
      <c r="S13" s="49"/>
      <c r="T13" s="73">
        <v>1</v>
      </c>
      <c r="U13" s="86">
        <f>+O13/907184.74</f>
        <v>1.0266937233593623</v>
      </c>
      <c r="V13" s="73">
        <v>1</v>
      </c>
      <c r="W13" s="86">
        <f>+Q13/907184.74</f>
        <v>13.814902976656553</v>
      </c>
    </row>
    <row r="14" spans="2:23" x14ac:dyDescent="0.25">
      <c r="B14" s="30">
        <v>2</v>
      </c>
      <c r="C14" s="31">
        <v>28129.222485960301</v>
      </c>
      <c r="D14" s="30">
        <v>2</v>
      </c>
      <c r="E14" s="31">
        <v>29596.379742704699</v>
      </c>
      <c r="G14" s="49"/>
      <c r="H14" s="73">
        <v>2</v>
      </c>
      <c r="I14" s="86">
        <f t="shared" ref="I14:K17" si="3">+C14/907184.74</f>
        <v>3.100716011378267E-2</v>
      </c>
      <c r="J14" s="73">
        <v>2</v>
      </c>
      <c r="K14" s="86">
        <f t="shared" si="3"/>
        <v>3.2624424152796816E-2</v>
      </c>
      <c r="N14" s="30">
        <v>2</v>
      </c>
      <c r="O14" s="31">
        <v>28129.222485960301</v>
      </c>
      <c r="P14" s="30">
        <v>2</v>
      </c>
      <c r="Q14" s="31">
        <v>30063.938883436102</v>
      </c>
      <c r="S14" s="49"/>
      <c r="T14" s="73">
        <v>2</v>
      </c>
      <c r="U14" s="86">
        <f t="shared" ref="U14:U17" si="4">+O14/907184.74</f>
        <v>3.100716011378267E-2</v>
      </c>
      <c r="V14" s="73">
        <v>2</v>
      </c>
      <c r="W14" s="86">
        <f t="shared" ref="W14:W17" si="5">+Q14/907184.74</f>
        <v>3.3139819882151131E-2</v>
      </c>
    </row>
    <row r="15" spans="2:23" x14ac:dyDescent="0.25">
      <c r="B15" s="30">
        <v>3</v>
      </c>
      <c r="C15" s="31">
        <v>76197.512074512299</v>
      </c>
      <c r="D15" s="30">
        <v>3</v>
      </c>
      <c r="E15" s="31">
        <v>148714.252057381</v>
      </c>
      <c r="G15" s="49"/>
      <c r="H15" s="73">
        <v>3</v>
      </c>
      <c r="I15" s="86">
        <f t="shared" si="3"/>
        <v>8.3993379424032524E-2</v>
      </c>
      <c r="J15" s="73">
        <v>3</v>
      </c>
      <c r="K15" s="86">
        <f t="shared" si="3"/>
        <v>0.16392940213851151</v>
      </c>
      <c r="N15" s="30">
        <v>3</v>
      </c>
      <c r="O15" s="31">
        <v>76197.512074512299</v>
      </c>
      <c r="P15" s="30">
        <v>3</v>
      </c>
      <c r="Q15" s="31">
        <v>151578.082553627</v>
      </c>
      <c r="S15" s="49"/>
      <c r="T15" s="73">
        <v>3</v>
      </c>
      <c r="U15" s="86">
        <f t="shared" si="4"/>
        <v>8.3993379424032524E-2</v>
      </c>
      <c r="V15" s="73">
        <v>3</v>
      </c>
      <c r="W15" s="86">
        <f t="shared" si="5"/>
        <v>0.16708623488709368</v>
      </c>
    </row>
    <row r="16" spans="2:23" x14ac:dyDescent="0.25">
      <c r="B16" s="30">
        <v>4</v>
      </c>
      <c r="C16" s="31">
        <v>126407.789312778</v>
      </c>
      <c r="D16" s="30">
        <v>4</v>
      </c>
      <c r="E16" s="31">
        <v>2440365.2580820299</v>
      </c>
      <c r="G16" s="49"/>
      <c r="H16" s="73">
        <v>4</v>
      </c>
      <c r="I16" s="86">
        <f t="shared" si="3"/>
        <v>0.13934073594842214</v>
      </c>
      <c r="J16" s="73">
        <v>4</v>
      </c>
      <c r="K16" s="86">
        <f t="shared" si="3"/>
        <v>2.6900422267707347</v>
      </c>
      <c r="N16" s="30">
        <v>4</v>
      </c>
      <c r="O16" s="31">
        <v>126407.789312778</v>
      </c>
      <c r="P16" s="30">
        <v>4</v>
      </c>
      <c r="Q16" s="31">
        <v>2485034.5120442202</v>
      </c>
      <c r="S16" s="49"/>
      <c r="T16" s="73">
        <v>4</v>
      </c>
      <c r="U16" s="86">
        <f t="shared" si="4"/>
        <v>0.13934073594842214</v>
      </c>
      <c r="V16" s="73">
        <v>4</v>
      </c>
      <c r="W16" s="86">
        <f t="shared" si="5"/>
        <v>2.7392816506638109</v>
      </c>
    </row>
    <row r="17" spans="2:23" ht="15.75" thickBot="1" x14ac:dyDescent="0.3">
      <c r="B17" s="32">
        <v>5</v>
      </c>
      <c r="C17" s="31">
        <v>342050.57924641902</v>
      </c>
      <c r="D17" s="32">
        <v>5</v>
      </c>
      <c r="E17" s="31">
        <v>7034153.8043414196</v>
      </c>
      <c r="G17" s="49"/>
      <c r="H17" s="74">
        <v>5</v>
      </c>
      <c r="I17" s="86">
        <f t="shared" si="3"/>
        <v>0.37704622241156638</v>
      </c>
      <c r="J17" s="74">
        <v>5</v>
      </c>
      <c r="K17" s="86">
        <f t="shared" si="3"/>
        <v>7.7538273013073606</v>
      </c>
      <c r="N17" s="32">
        <v>5</v>
      </c>
      <c r="O17" s="31">
        <v>342050.57924641902</v>
      </c>
      <c r="P17" s="32">
        <v>5</v>
      </c>
      <c r="Q17" s="31">
        <v>7195245.6230391702</v>
      </c>
      <c r="S17" s="49"/>
      <c r="T17" s="74">
        <v>5</v>
      </c>
      <c r="U17" s="86">
        <f t="shared" si="4"/>
        <v>0.37704622241156638</v>
      </c>
      <c r="V17" s="74">
        <v>5</v>
      </c>
      <c r="W17" s="86">
        <f t="shared" si="5"/>
        <v>7.9314006351552724</v>
      </c>
    </row>
    <row r="18" spans="2:23" x14ac:dyDescent="0.25">
      <c r="B18" s="111" t="s">
        <v>4</v>
      </c>
      <c r="C18" s="112"/>
      <c r="D18" s="111" t="s">
        <v>4</v>
      </c>
      <c r="E18" s="112"/>
      <c r="H18" s="113" t="s">
        <v>4</v>
      </c>
      <c r="I18" s="114"/>
      <c r="J18" s="113" t="s">
        <v>4</v>
      </c>
      <c r="K18" s="114"/>
      <c r="N18" s="111" t="s">
        <v>4</v>
      </c>
      <c r="O18" s="112"/>
      <c r="P18" s="111" t="s">
        <v>4</v>
      </c>
      <c r="Q18" s="112"/>
      <c r="T18" s="113" t="s">
        <v>4</v>
      </c>
      <c r="U18" s="114"/>
      <c r="V18" s="113" t="s">
        <v>4</v>
      </c>
      <c r="W18" s="114"/>
    </row>
    <row r="19" spans="2:23" x14ac:dyDescent="0.25">
      <c r="B19" s="33" t="s">
        <v>5</v>
      </c>
      <c r="C19" s="34">
        <f>SUM(C6:C10)</f>
        <v>3478502.2845198382</v>
      </c>
      <c r="D19" s="33" t="s">
        <v>5</v>
      </c>
      <c r="E19" s="34">
        <f>SUM(E6:E10)</f>
        <v>39900579.308874287</v>
      </c>
      <c r="H19" s="87" t="s">
        <v>5</v>
      </c>
      <c r="I19" s="88">
        <f>SUM(I6:I10)</f>
        <v>3.8343924133025409</v>
      </c>
      <c r="J19" s="87" t="s">
        <v>5</v>
      </c>
      <c r="K19" s="88">
        <f>SUM(K6:K10)</f>
        <v>43.98285988460772</v>
      </c>
      <c r="N19" s="33" t="s">
        <v>5</v>
      </c>
      <c r="O19" s="34">
        <f>SUM(O6:O10)</f>
        <v>3478502.2845198382</v>
      </c>
      <c r="P19" s="33" t="s">
        <v>5</v>
      </c>
      <c r="Q19" s="34">
        <f>SUM(Q6:Q10)</f>
        <v>39900579.308874287</v>
      </c>
      <c r="T19" s="87" t="s">
        <v>5</v>
      </c>
      <c r="U19" s="88">
        <f>SUM(U6:U10)</f>
        <v>3.8343924133025409</v>
      </c>
      <c r="V19" s="87" t="s">
        <v>5</v>
      </c>
      <c r="W19" s="88">
        <f>SUM(W6:W10)</f>
        <v>43.98285988460772</v>
      </c>
    </row>
    <row r="20" spans="2:23" x14ac:dyDescent="0.25">
      <c r="B20" s="33" t="s">
        <v>6</v>
      </c>
      <c r="C20" s="34">
        <f>SUM(C13:C17)</f>
        <v>1504185.9816050646</v>
      </c>
      <c r="D20" s="33" t="s">
        <v>6</v>
      </c>
      <c r="E20" s="34">
        <f>SUM(E13:E17)</f>
        <v>20997222.592389934</v>
      </c>
      <c r="H20" s="87" t="s">
        <v>6</v>
      </c>
      <c r="I20" s="88">
        <f>SUM(I13:I17)</f>
        <v>1.6580812212571661</v>
      </c>
      <c r="J20" s="87" t="s">
        <v>6</v>
      </c>
      <c r="K20" s="88">
        <f>SUM(K13:K17)</f>
        <v>23.145475961588524</v>
      </c>
      <c r="L20" s="91"/>
      <c r="N20" s="33" t="s">
        <v>6</v>
      </c>
      <c r="O20" s="34">
        <f>SUM(O13:O17)</f>
        <v>1504185.9816050646</v>
      </c>
      <c r="P20" s="33" t="s">
        <v>6</v>
      </c>
      <c r="Q20" s="34">
        <f>SUM(Q13:Q17)</f>
        <v>22394591.321523856</v>
      </c>
      <c r="T20" s="87" t="s">
        <v>6</v>
      </c>
      <c r="U20" s="88">
        <f>SUM(U13:U17)</f>
        <v>1.6580812212571661</v>
      </c>
      <c r="V20" s="87" t="s">
        <v>6</v>
      </c>
      <c r="W20" s="88">
        <f>SUM(W13:W17)</f>
        <v>24.685811317244884</v>
      </c>
    </row>
    <row r="21" spans="2:23" x14ac:dyDescent="0.25">
      <c r="B21" s="107" t="s">
        <v>7</v>
      </c>
      <c r="C21" s="108"/>
      <c r="D21" s="107" t="s">
        <v>7</v>
      </c>
      <c r="E21" s="108"/>
      <c r="H21" s="109" t="s">
        <v>7</v>
      </c>
      <c r="I21" s="110"/>
      <c r="J21" s="109" t="s">
        <v>7</v>
      </c>
      <c r="K21" s="110"/>
      <c r="N21" s="107" t="s">
        <v>7</v>
      </c>
      <c r="O21" s="108"/>
      <c r="P21" s="107" t="s">
        <v>7</v>
      </c>
      <c r="Q21" s="108"/>
      <c r="T21" s="109" t="s">
        <v>7</v>
      </c>
      <c r="U21" s="110"/>
      <c r="V21" s="109" t="s">
        <v>7</v>
      </c>
      <c r="W21" s="110"/>
    </row>
    <row r="22" spans="2:23" x14ac:dyDescent="0.25">
      <c r="B22" s="33" t="s">
        <v>5</v>
      </c>
      <c r="C22" s="34">
        <f>SUM(C7:C10)</f>
        <v>3031448.0853020009</v>
      </c>
      <c r="D22" s="33" t="s">
        <v>5</v>
      </c>
      <c r="E22" s="34">
        <f>SUM(E7:E10)</f>
        <v>33221559.051144205</v>
      </c>
      <c r="H22" s="87" t="s">
        <v>5</v>
      </c>
      <c r="I22" s="88">
        <f>SUM(I7:I10)</f>
        <v>3.3415995129084748</v>
      </c>
      <c r="J22" s="87" t="s">
        <v>5</v>
      </c>
      <c r="K22" s="88">
        <f>SUM(K7:K10)</f>
        <v>36.620500308618738</v>
      </c>
      <c r="N22" s="33" t="s">
        <v>5</v>
      </c>
      <c r="O22" s="34">
        <f>SUM(O7:O10)</f>
        <v>3031448.0853020009</v>
      </c>
      <c r="P22" s="33" t="s">
        <v>5</v>
      </c>
      <c r="Q22" s="34">
        <f>SUM(Q7:Q10)</f>
        <v>33221559.051144205</v>
      </c>
      <c r="T22" s="87" t="s">
        <v>5</v>
      </c>
      <c r="U22" s="88">
        <f>SUM(U7:U10)</f>
        <v>3.3415995129084748</v>
      </c>
      <c r="V22" s="87" t="s">
        <v>5</v>
      </c>
      <c r="W22" s="88">
        <f>SUM(W7:W10)</f>
        <v>36.620500308618738</v>
      </c>
    </row>
    <row r="23" spans="2:23" x14ac:dyDescent="0.25">
      <c r="B23" s="33" t="s">
        <v>6</v>
      </c>
      <c r="C23" s="34">
        <f>SUM(C14:C17)</f>
        <v>572785.1031196696</v>
      </c>
      <c r="D23" s="33" t="s">
        <v>6</v>
      </c>
      <c r="E23" s="34">
        <f>SUM(E14:E17)</f>
        <v>9652829.6942235343</v>
      </c>
      <c r="H23" s="87" t="s">
        <v>6</v>
      </c>
      <c r="I23" s="88">
        <f>SUM(I14:I17)</f>
        <v>0.63138749789780368</v>
      </c>
      <c r="J23" s="87" t="s">
        <v>6</v>
      </c>
      <c r="K23" s="88">
        <f>SUM(K14:K17)</f>
        <v>10.640423354369403</v>
      </c>
      <c r="N23" s="33" t="s">
        <v>6</v>
      </c>
      <c r="O23" s="34">
        <f>SUM(O14:O17)</f>
        <v>572785.1031196696</v>
      </c>
      <c r="P23" s="33" t="s">
        <v>6</v>
      </c>
      <c r="Q23" s="34">
        <f>SUM(Q14:Q17)</f>
        <v>9861922.1565204524</v>
      </c>
      <c r="T23" s="87" t="s">
        <v>6</v>
      </c>
      <c r="U23" s="88">
        <f>SUM(U14:U17)</f>
        <v>0.63138749789780368</v>
      </c>
      <c r="V23" s="87" t="s">
        <v>6</v>
      </c>
      <c r="W23" s="88">
        <f>SUM(W14:W17)</f>
        <v>10.870908340588329</v>
      </c>
    </row>
    <row r="24" spans="2:23" x14ac:dyDescent="0.25">
      <c r="B24" s="107" t="s">
        <v>8</v>
      </c>
      <c r="C24" s="108"/>
      <c r="D24" s="107" t="s">
        <v>8</v>
      </c>
      <c r="E24" s="108"/>
      <c r="H24" s="109" t="s">
        <v>8</v>
      </c>
      <c r="I24" s="110"/>
      <c r="J24" s="109" t="s">
        <v>8</v>
      </c>
      <c r="K24" s="110"/>
      <c r="N24" s="107" t="s">
        <v>8</v>
      </c>
      <c r="O24" s="108"/>
      <c r="P24" s="107" t="s">
        <v>8</v>
      </c>
      <c r="Q24" s="108"/>
      <c r="T24" s="109" t="s">
        <v>8</v>
      </c>
      <c r="U24" s="110"/>
      <c r="V24" s="109" t="s">
        <v>8</v>
      </c>
      <c r="W24" s="110"/>
    </row>
    <row r="25" spans="2:23" x14ac:dyDescent="0.25">
      <c r="B25" s="33" t="s">
        <v>5</v>
      </c>
      <c r="C25" s="34">
        <f>C6</f>
        <v>447054.19921783701</v>
      </c>
      <c r="D25" s="33" t="s">
        <v>5</v>
      </c>
      <c r="E25" s="34">
        <f>E6</f>
        <v>6679020.2577300798</v>
      </c>
      <c r="H25" s="87" t="s">
        <v>5</v>
      </c>
      <c r="I25" s="88">
        <f>I6</f>
        <v>0.49279290039406637</v>
      </c>
      <c r="J25" s="87" t="s">
        <v>5</v>
      </c>
      <c r="K25" s="88">
        <f>K6</f>
        <v>7.3623595759889877</v>
      </c>
      <c r="N25" s="33" t="s">
        <v>5</v>
      </c>
      <c r="O25" s="34">
        <f>O6</f>
        <v>447054.19921783701</v>
      </c>
      <c r="P25" s="33" t="s">
        <v>5</v>
      </c>
      <c r="Q25" s="34">
        <f>Q6</f>
        <v>6679020.2577300798</v>
      </c>
      <c r="T25" s="87" t="s">
        <v>5</v>
      </c>
      <c r="U25" s="88">
        <f>U6</f>
        <v>0.49279290039406637</v>
      </c>
      <c r="V25" s="87" t="s">
        <v>5</v>
      </c>
      <c r="W25" s="88">
        <f>W6</f>
        <v>7.3623595759889877</v>
      </c>
    </row>
    <row r="26" spans="2:23" ht="15.75" thickBot="1" x14ac:dyDescent="0.3">
      <c r="B26" s="35" t="s">
        <v>6</v>
      </c>
      <c r="C26" s="36">
        <f>C13</f>
        <v>931400.87848539499</v>
      </c>
      <c r="D26" s="35" t="s">
        <v>6</v>
      </c>
      <c r="E26" s="36">
        <f>E13</f>
        <v>11344392.898166399</v>
      </c>
      <c r="H26" s="89" t="s">
        <v>6</v>
      </c>
      <c r="I26" s="90">
        <f>I13</f>
        <v>1.0266937233593623</v>
      </c>
      <c r="J26" s="89" t="s">
        <v>6</v>
      </c>
      <c r="K26" s="90">
        <f>K13</f>
        <v>12.50505260721912</v>
      </c>
      <c r="N26" s="35" t="s">
        <v>6</v>
      </c>
      <c r="O26" s="36">
        <f>O13</f>
        <v>931400.87848539499</v>
      </c>
      <c r="P26" s="35" t="s">
        <v>6</v>
      </c>
      <c r="Q26" s="36">
        <f>Q13</f>
        <v>12532669.1650034</v>
      </c>
      <c r="T26" s="89" t="s">
        <v>6</v>
      </c>
      <c r="U26" s="90">
        <f>U13</f>
        <v>1.0266937233593623</v>
      </c>
      <c r="V26" s="89" t="s">
        <v>6</v>
      </c>
      <c r="W26" s="90">
        <f>W13</f>
        <v>13.814902976656553</v>
      </c>
    </row>
    <row r="28" spans="2:23" x14ac:dyDescent="0.25">
      <c r="B28" t="s">
        <v>9</v>
      </c>
      <c r="C28" t="s">
        <v>10</v>
      </c>
      <c r="D28" t="s">
        <v>11</v>
      </c>
      <c r="E28" t="s">
        <v>13</v>
      </c>
      <c r="N28" t="s">
        <v>9</v>
      </c>
      <c r="O28" t="s">
        <v>10</v>
      </c>
      <c r="P28" t="s">
        <v>11</v>
      </c>
      <c r="Q28" t="s">
        <v>30</v>
      </c>
    </row>
    <row r="29" spans="2:23" x14ac:dyDescent="0.25">
      <c r="B29" t="s">
        <v>5</v>
      </c>
      <c r="C29" s="1">
        <f>(C19+E19)</f>
        <v>43379081.593394123</v>
      </c>
      <c r="D29" s="2">
        <f>C29/907184.74+0.03</f>
        <v>47.847252297910266</v>
      </c>
      <c r="E29" s="14">
        <f>(D29-'2030'!D29)/'2030'!D29</f>
        <v>-7.9515234568085125E-2</v>
      </c>
      <c r="N29" t="s">
        <v>5</v>
      </c>
      <c r="O29" s="1">
        <f>(O19+Q19)</f>
        <v>43379081.593394123</v>
      </c>
      <c r="P29" s="2">
        <f>O29/907184.74+0.03</f>
        <v>47.847252297910266</v>
      </c>
      <c r="Q29" s="14">
        <f>+((P29-D29)/D29)</f>
        <v>0</v>
      </c>
    </row>
    <row r="30" spans="2:23" x14ac:dyDescent="0.25">
      <c r="B30" t="s">
        <v>6</v>
      </c>
      <c r="C30" s="1">
        <f>C20+E20</f>
        <v>22501408.573994998</v>
      </c>
      <c r="D30" s="2">
        <f>C30/907184.74+0.05</f>
        <v>24.853557182845687</v>
      </c>
      <c r="E30" s="14">
        <f>(D30-'2030'!D30)/'2030'!D30</f>
        <v>-0.2058086430174921</v>
      </c>
      <c r="N30" t="s">
        <v>6</v>
      </c>
      <c r="O30" s="1">
        <f>O20+Q20</f>
        <v>23898777.30312892</v>
      </c>
      <c r="P30" s="2">
        <f>O30/907184.74+0.05</f>
        <v>26.393892538502048</v>
      </c>
      <c r="Q30" s="14">
        <f>+((P30-D30)/D30)</f>
        <v>6.1976454489964264E-2</v>
      </c>
    </row>
    <row r="31" spans="2:23" x14ac:dyDescent="0.25">
      <c r="C31" s="1"/>
      <c r="O31" s="1"/>
    </row>
    <row r="32" spans="2:23" x14ac:dyDescent="0.25">
      <c r="B32" t="s">
        <v>27</v>
      </c>
      <c r="N32" t="s">
        <v>27</v>
      </c>
    </row>
  </sheetData>
  <mergeCells count="25">
    <mergeCell ref="H1:K1"/>
    <mergeCell ref="B24:C24"/>
    <mergeCell ref="D24:E24"/>
    <mergeCell ref="B18:C18"/>
    <mergeCell ref="D18:E18"/>
    <mergeCell ref="B21:C21"/>
    <mergeCell ref="D21:E21"/>
    <mergeCell ref="H18:I18"/>
    <mergeCell ref="J18:K18"/>
    <mergeCell ref="H21:I21"/>
    <mergeCell ref="J21:K21"/>
    <mergeCell ref="H24:I24"/>
    <mergeCell ref="J24:K24"/>
    <mergeCell ref="N24:O24"/>
    <mergeCell ref="P24:Q24"/>
    <mergeCell ref="T24:U24"/>
    <mergeCell ref="V24:W24"/>
    <mergeCell ref="N18:O18"/>
    <mergeCell ref="P18:Q18"/>
    <mergeCell ref="T18:U18"/>
    <mergeCell ref="V18:W18"/>
    <mergeCell ref="N21:O21"/>
    <mergeCell ref="P21:Q21"/>
    <mergeCell ref="T21:U21"/>
    <mergeCell ref="V21:W2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27"/>
  <sheetViews>
    <sheetView workbookViewId="0">
      <selection activeCell="B28" sqref="B28"/>
    </sheetView>
  </sheetViews>
  <sheetFormatPr defaultRowHeight="15" x14ac:dyDescent="0.25"/>
  <cols>
    <col min="2" max="2" width="10.28515625" customWidth="1"/>
    <col min="4" max="4" width="10.5703125" bestFit="1" customWidth="1"/>
    <col min="7" max="7" width="12.140625" customWidth="1"/>
    <col min="10" max="11" width="14.28515625" bestFit="1" customWidth="1"/>
    <col min="12" max="12" width="18.140625" customWidth="1"/>
  </cols>
  <sheetData>
    <row r="1" spans="1:12" x14ac:dyDescent="0.25">
      <c r="D1" s="44"/>
      <c r="E1" s="52"/>
      <c r="F1" s="52"/>
      <c r="G1" s="52"/>
      <c r="H1" s="52"/>
      <c r="I1" s="52"/>
      <c r="J1" s="52"/>
      <c r="K1" s="52"/>
      <c r="L1" s="52"/>
    </row>
    <row r="2" spans="1:12" x14ac:dyDescent="0.25">
      <c r="D2" s="116"/>
      <c r="E2" s="117"/>
      <c r="F2" s="117"/>
      <c r="G2" s="117"/>
      <c r="H2" s="117"/>
      <c r="I2" s="117"/>
      <c r="J2" s="117"/>
      <c r="K2" s="117"/>
      <c r="L2" s="118"/>
    </row>
    <row r="3" spans="1:12" x14ac:dyDescent="0.25">
      <c r="D3" s="116"/>
      <c r="E3" s="117"/>
      <c r="F3" s="117"/>
      <c r="G3" s="117"/>
      <c r="H3" s="117"/>
      <c r="I3" s="117"/>
      <c r="J3" s="117"/>
      <c r="K3" s="117"/>
      <c r="L3" s="118"/>
    </row>
    <row r="4" spans="1:12" x14ac:dyDescent="0.25">
      <c r="D4" s="53"/>
      <c r="E4" s="54"/>
      <c r="F4" s="54"/>
      <c r="G4" s="54"/>
      <c r="H4" s="54"/>
      <c r="I4" s="54"/>
      <c r="J4" s="54"/>
      <c r="K4" s="54"/>
      <c r="L4" s="55"/>
    </row>
    <row r="5" spans="1:12" x14ac:dyDescent="0.25">
      <c r="D5" s="40"/>
      <c r="L5" s="39"/>
    </row>
    <row r="6" spans="1:12" x14ac:dyDescent="0.25">
      <c r="A6" s="57" t="s">
        <v>21</v>
      </c>
      <c r="B6" s="56"/>
      <c r="D6" s="37"/>
      <c r="I6" s="38"/>
      <c r="L6" s="39"/>
    </row>
    <row r="7" spans="1:12" x14ac:dyDescent="0.25">
      <c r="A7" s="56" t="s">
        <v>9</v>
      </c>
      <c r="B7" s="56" t="s">
        <v>11</v>
      </c>
      <c r="D7" s="40"/>
      <c r="L7" s="39"/>
    </row>
    <row r="8" spans="1:12" x14ac:dyDescent="0.25">
      <c r="A8" s="56" t="s">
        <v>5</v>
      </c>
      <c r="B8" s="58">
        <f>'2014'!D29</f>
        <v>184.17392817769036</v>
      </c>
      <c r="D8" s="40"/>
      <c r="E8" s="2"/>
      <c r="G8" s="2"/>
      <c r="I8" s="2"/>
      <c r="J8" s="2"/>
      <c r="K8" s="47"/>
      <c r="L8" s="39"/>
    </row>
    <row r="9" spans="1:12" x14ac:dyDescent="0.25">
      <c r="A9" s="56" t="s">
        <v>6</v>
      </c>
      <c r="B9" s="58">
        <f>'2014'!D30</f>
        <v>88.948944762744773</v>
      </c>
      <c r="D9" s="40"/>
      <c r="E9" s="2"/>
      <c r="G9" s="2"/>
      <c r="H9" s="50"/>
      <c r="I9" s="2"/>
      <c r="J9" s="2"/>
      <c r="K9" s="47"/>
      <c r="L9" s="51"/>
    </row>
    <row r="10" spans="1:12" x14ac:dyDescent="0.25">
      <c r="A10" s="56"/>
      <c r="B10" s="58"/>
      <c r="D10" s="40"/>
      <c r="L10" s="39"/>
    </row>
    <row r="11" spans="1:12" x14ac:dyDescent="0.25">
      <c r="A11" s="56"/>
      <c r="B11" s="56"/>
      <c r="D11" s="40"/>
      <c r="L11" s="39"/>
    </row>
    <row r="12" spans="1:12" x14ac:dyDescent="0.25">
      <c r="A12" s="57" t="s">
        <v>22</v>
      </c>
      <c r="B12" s="56"/>
      <c r="D12" s="37"/>
      <c r="F12" s="38"/>
      <c r="I12" s="38"/>
      <c r="L12" s="39"/>
    </row>
    <row r="13" spans="1:12" x14ac:dyDescent="0.25">
      <c r="A13" s="56" t="s">
        <v>9</v>
      </c>
      <c r="B13" s="56" t="s">
        <v>11</v>
      </c>
      <c r="D13" s="40"/>
      <c r="L13" s="39"/>
    </row>
    <row r="14" spans="1:12" x14ac:dyDescent="0.25">
      <c r="A14" s="56" t="s">
        <v>5</v>
      </c>
      <c r="B14" s="58">
        <f>'2030'!D29</f>
        <v>51.980493425612664</v>
      </c>
      <c r="D14" s="40"/>
      <c r="E14" s="41"/>
      <c r="G14" s="2"/>
      <c r="H14" s="2"/>
      <c r="I14" s="2"/>
      <c r="J14" s="2"/>
      <c r="K14" s="47"/>
      <c r="L14" s="42"/>
    </row>
    <row r="15" spans="1:12" x14ac:dyDescent="0.25">
      <c r="A15" s="56" t="s">
        <v>6</v>
      </c>
      <c r="B15" s="58">
        <f>'2030'!D30</f>
        <v>31.294167286427783</v>
      </c>
      <c r="D15" s="40"/>
      <c r="E15" s="41"/>
      <c r="G15" s="2"/>
      <c r="H15" s="2"/>
      <c r="I15" s="2"/>
      <c r="J15" s="2"/>
      <c r="K15" s="47"/>
      <c r="L15" s="42"/>
    </row>
    <row r="16" spans="1:12" x14ac:dyDescent="0.25">
      <c r="A16" s="56" t="s">
        <v>31</v>
      </c>
      <c r="B16" s="58">
        <f>+'2030'!P29</f>
        <v>51.980493425612664</v>
      </c>
      <c r="D16" s="40"/>
      <c r="L16" s="39"/>
    </row>
    <row r="17" spans="1:12" x14ac:dyDescent="0.25">
      <c r="A17" s="56" t="s">
        <v>32</v>
      </c>
      <c r="B17" s="58">
        <f>+'2030'!P30</f>
        <v>32.424120395665369</v>
      </c>
      <c r="D17" s="37"/>
      <c r="F17" s="38"/>
      <c r="L17" s="39"/>
    </row>
    <row r="18" spans="1:12" x14ac:dyDescent="0.25">
      <c r="A18" s="56"/>
      <c r="B18" s="58"/>
      <c r="D18" s="40"/>
      <c r="L18" s="39"/>
    </row>
    <row r="19" spans="1:12" x14ac:dyDescent="0.25">
      <c r="A19" s="56"/>
      <c r="B19" s="58"/>
      <c r="D19" s="40"/>
      <c r="E19" s="41"/>
      <c r="G19" s="2"/>
      <c r="H19" s="2"/>
      <c r="I19" s="2"/>
      <c r="J19" s="2"/>
      <c r="K19" s="2"/>
      <c r="L19" s="42"/>
    </row>
    <row r="20" spans="1:12" x14ac:dyDescent="0.25">
      <c r="A20" s="56"/>
      <c r="B20" s="56"/>
      <c r="D20" s="40"/>
      <c r="E20" s="41"/>
      <c r="G20" s="2"/>
      <c r="H20" s="2"/>
      <c r="I20" s="2"/>
      <c r="J20" s="2"/>
      <c r="K20" s="2"/>
      <c r="L20" s="42"/>
    </row>
    <row r="21" spans="1:12" x14ac:dyDescent="0.25">
      <c r="A21" s="56"/>
      <c r="B21" s="56"/>
      <c r="D21" s="40"/>
      <c r="L21" s="39"/>
    </row>
    <row r="22" spans="1:12" x14ac:dyDescent="0.25">
      <c r="A22" s="57" t="s">
        <v>23</v>
      </c>
      <c r="B22" s="56"/>
      <c r="D22" s="40"/>
      <c r="I22" s="38"/>
      <c r="L22" s="39"/>
    </row>
    <row r="23" spans="1:12" x14ac:dyDescent="0.25">
      <c r="A23" s="56" t="s">
        <v>9</v>
      </c>
      <c r="B23" s="56" t="s">
        <v>11</v>
      </c>
      <c r="D23" s="40"/>
      <c r="L23" s="39"/>
    </row>
    <row r="24" spans="1:12" x14ac:dyDescent="0.25">
      <c r="A24" s="56" t="s">
        <v>5</v>
      </c>
      <c r="B24" s="58">
        <f>'2050'!D29</f>
        <v>47.847252297910266</v>
      </c>
      <c r="D24" s="40"/>
      <c r="I24" s="2"/>
      <c r="J24" s="2"/>
      <c r="K24" s="47"/>
      <c r="L24" s="39"/>
    </row>
    <row r="25" spans="1:12" x14ac:dyDescent="0.25">
      <c r="A25" s="56" t="s">
        <v>6</v>
      </c>
      <c r="B25" s="58">
        <f>'2050'!D30</f>
        <v>24.853557182845687</v>
      </c>
      <c r="D25" s="43"/>
      <c r="E25" s="44"/>
      <c r="F25" s="44"/>
      <c r="G25" s="44"/>
      <c r="H25" s="44"/>
      <c r="I25" s="45"/>
      <c r="J25" s="45"/>
      <c r="K25" s="48"/>
      <c r="L25" s="46"/>
    </row>
    <row r="26" spans="1:12" x14ac:dyDescent="0.25">
      <c r="A26" s="56" t="s">
        <v>31</v>
      </c>
      <c r="B26" s="58">
        <f>+'2050'!P29</f>
        <v>47.847252297910266</v>
      </c>
    </row>
    <row r="27" spans="1:12" x14ac:dyDescent="0.25">
      <c r="A27" s="56" t="s">
        <v>32</v>
      </c>
      <c r="B27" s="58">
        <f>+'2050'!P30</f>
        <v>26.393892538502048</v>
      </c>
    </row>
  </sheetData>
  <mergeCells count="1">
    <mergeCell ref="D2:L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1</vt:i4>
      </vt:variant>
    </vt:vector>
  </HeadingPairs>
  <TitlesOfParts>
    <vt:vector size="5" baseType="lpstr">
      <vt:lpstr>2014</vt:lpstr>
      <vt:lpstr>2030</vt:lpstr>
      <vt:lpstr>2050</vt:lpstr>
      <vt:lpstr>ALL Data</vt:lpstr>
      <vt:lpstr>O3-Chart</vt:lpstr>
    </vt:vector>
  </TitlesOfParts>
  <Company>ARC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DavidDO</dc:creator>
  <cp:lastModifiedBy>Grodzinsky, Gil</cp:lastModifiedBy>
  <cp:lastPrinted>2013-12-03T18:25:03Z</cp:lastPrinted>
  <dcterms:created xsi:type="dcterms:W3CDTF">2011-10-12T13:47:55Z</dcterms:created>
  <dcterms:modified xsi:type="dcterms:W3CDTF">2023-10-13T16:38:44Z</dcterms:modified>
</cp:coreProperties>
</file>