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s-my.sharepoint.com/personal/gil_grodzinsky_dnr_ga_gov/Documents/Documents/IMRevision/"/>
    </mc:Choice>
  </mc:AlternateContent>
  <xr:revisionPtr revIDLastSave="8" documentId="8_{F1369A09-E455-499C-816F-D1DDDC0A7C8F}" xr6:coauthVersionLast="47" xr6:coauthVersionMax="47" xr10:uidLastSave="{28247901-2DB2-4893-86BE-671D5752F556}"/>
  <bookViews>
    <workbookView xWindow="-120" yWindow="-120" windowWidth="29040" windowHeight="15840" tabRatio="901" activeTab="3" xr2:uid="{00000000-000D-0000-FFFF-FFFF00000000}"/>
  </bookViews>
  <sheets>
    <sheet name="2020" sheetId="7" r:id="rId1"/>
    <sheet name="2030" sheetId="32" r:id="rId2"/>
    <sheet name="2040" sheetId="33" r:id="rId3"/>
    <sheet name="2050" sheetId="35" r:id="rId4"/>
    <sheet name="ALL Data" sheetId="24" r:id="rId5"/>
    <sheet name="Sheet1" sheetId="3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35" l="1"/>
  <c r="H15" i="35"/>
  <c r="H14" i="35"/>
  <c r="H13" i="35"/>
  <c r="H22" i="35" s="1"/>
  <c r="H12" i="35"/>
  <c r="H25" i="35" s="1"/>
  <c r="H9" i="35"/>
  <c r="H8" i="35"/>
  <c r="H7" i="35"/>
  <c r="H6" i="35"/>
  <c r="H5" i="35"/>
  <c r="H24" i="35" s="1"/>
  <c r="H16" i="32"/>
  <c r="H15" i="32"/>
  <c r="H14" i="32"/>
  <c r="H22" i="32" s="1"/>
  <c r="H13" i="32"/>
  <c r="H12" i="32"/>
  <c r="H9" i="32"/>
  <c r="H8" i="32"/>
  <c r="H7" i="32"/>
  <c r="H6" i="32"/>
  <c r="H21" i="32" s="1"/>
  <c r="H5" i="32"/>
  <c r="H24" i="32" s="1"/>
  <c r="J25" i="35"/>
  <c r="J24" i="35"/>
  <c r="J22" i="35"/>
  <c r="J21" i="35"/>
  <c r="H21" i="35"/>
  <c r="J19" i="35"/>
  <c r="J18" i="35"/>
  <c r="E25" i="35"/>
  <c r="C25" i="35"/>
  <c r="E24" i="35"/>
  <c r="C24" i="35"/>
  <c r="E22" i="35"/>
  <c r="C22" i="35"/>
  <c r="E21" i="35"/>
  <c r="C21" i="35"/>
  <c r="E19" i="35"/>
  <c r="C19" i="35"/>
  <c r="E18" i="35"/>
  <c r="C18" i="35"/>
  <c r="J25" i="32"/>
  <c r="J24" i="32"/>
  <c r="J22" i="32"/>
  <c r="J21" i="32"/>
  <c r="J19" i="32"/>
  <c r="J18" i="32"/>
  <c r="E25" i="32"/>
  <c r="C25" i="32"/>
  <c r="E24" i="32"/>
  <c r="C24" i="32"/>
  <c r="E22" i="32"/>
  <c r="C22" i="32"/>
  <c r="E21" i="32"/>
  <c r="C21" i="32"/>
  <c r="E19" i="32"/>
  <c r="C19" i="32"/>
  <c r="E18" i="32"/>
  <c r="C18" i="32"/>
  <c r="H16" i="33"/>
  <c r="H15" i="33"/>
  <c r="H14" i="33"/>
  <c r="H13" i="33"/>
  <c r="H12" i="33"/>
  <c r="H25" i="33" s="1"/>
  <c r="H9" i="33"/>
  <c r="H8" i="33"/>
  <c r="H7" i="33"/>
  <c r="H6" i="33"/>
  <c r="H5" i="33"/>
  <c r="H24" i="33" s="1"/>
  <c r="H16" i="7"/>
  <c r="H15" i="7"/>
  <c r="H14" i="7"/>
  <c r="H13" i="7"/>
  <c r="H12" i="7"/>
  <c r="H9" i="7"/>
  <c r="H8" i="7"/>
  <c r="H7" i="7"/>
  <c r="H6" i="7"/>
  <c r="H5" i="7"/>
  <c r="J25" i="33"/>
  <c r="J24" i="33"/>
  <c r="J22" i="33"/>
  <c r="J21" i="33"/>
  <c r="J19" i="33"/>
  <c r="J18" i="33"/>
  <c r="J25" i="7"/>
  <c r="J24" i="7"/>
  <c r="J22" i="7"/>
  <c r="J21" i="7"/>
  <c r="J19" i="7"/>
  <c r="J18" i="7"/>
  <c r="H19" i="35" l="1"/>
  <c r="H29" i="35" s="1"/>
  <c r="I29" i="35" s="1"/>
  <c r="E24" i="24" s="1"/>
  <c r="H18" i="35"/>
  <c r="H28" i="35" s="1"/>
  <c r="I28" i="35" s="1"/>
  <c r="E23" i="24" s="1"/>
  <c r="C28" i="35"/>
  <c r="D28" i="35" s="1"/>
  <c r="B23" i="24" s="1"/>
  <c r="C29" i="35"/>
  <c r="D29" i="35" s="1"/>
  <c r="B24" i="24" s="1"/>
  <c r="H22" i="33"/>
  <c r="H21" i="33"/>
  <c r="H18" i="33"/>
  <c r="H28" i="33" s="1"/>
  <c r="I28" i="33" s="1"/>
  <c r="E18" i="24" s="1"/>
  <c r="H19" i="32"/>
  <c r="H29" i="32" s="1"/>
  <c r="I29" i="32" s="1"/>
  <c r="E14" i="24" s="1"/>
  <c r="H25" i="32"/>
  <c r="H18" i="32"/>
  <c r="H28" i="32" s="1"/>
  <c r="I28" i="32" s="1"/>
  <c r="E13" i="24" s="1"/>
  <c r="H22" i="7"/>
  <c r="H21" i="7"/>
  <c r="H19" i="33"/>
  <c r="H29" i="33" s="1"/>
  <c r="I29" i="33" s="1"/>
  <c r="E19" i="24" s="1"/>
  <c r="H19" i="7"/>
  <c r="H29" i="7" s="1"/>
  <c r="I29" i="7" s="1"/>
  <c r="E9" i="24" s="1"/>
  <c r="H25" i="7"/>
  <c r="H18" i="7"/>
  <c r="H28" i="7" s="1"/>
  <c r="I28" i="7" s="1"/>
  <c r="E8" i="24" s="1"/>
  <c r="H24" i="7"/>
  <c r="E25" i="33"/>
  <c r="C25" i="33"/>
  <c r="E24" i="33"/>
  <c r="C24" i="33"/>
  <c r="E22" i="33"/>
  <c r="C22" i="33"/>
  <c r="E21" i="33"/>
  <c r="C21" i="33"/>
  <c r="E19" i="33"/>
  <c r="C19" i="33"/>
  <c r="E18" i="33"/>
  <c r="C18" i="33"/>
  <c r="G24" i="24" l="1"/>
  <c r="G23" i="24"/>
  <c r="D32" i="35"/>
  <c r="H23" i="24"/>
  <c r="C32" i="35"/>
  <c r="H24" i="24"/>
  <c r="C33" i="35"/>
  <c r="D33" i="35"/>
  <c r="C28" i="33"/>
  <c r="D28" i="33" s="1"/>
  <c r="B18" i="24" s="1"/>
  <c r="C29" i="33"/>
  <c r="D29" i="33" s="1"/>
  <c r="B19" i="24" s="1"/>
  <c r="C29" i="32"/>
  <c r="D29" i="32" s="1"/>
  <c r="B14" i="24" s="1"/>
  <c r="C28" i="32"/>
  <c r="D28" i="32" s="1"/>
  <c r="B13" i="24" s="1"/>
  <c r="H19" i="24" l="1"/>
  <c r="G19" i="24"/>
  <c r="H18" i="24"/>
  <c r="G18" i="24"/>
  <c r="G14" i="24"/>
  <c r="H14" i="24"/>
  <c r="G13" i="24"/>
  <c r="H13" i="24"/>
  <c r="C33" i="32"/>
  <c r="D33" i="33"/>
  <c r="C33" i="33"/>
  <c r="D32" i="33"/>
  <c r="D32" i="32"/>
  <c r="C32" i="32"/>
  <c r="D33" i="32"/>
  <c r="C32" i="33"/>
  <c r="E25" i="7"/>
  <c r="C25" i="7"/>
  <c r="E24" i="7"/>
  <c r="C24" i="7"/>
  <c r="E22" i="7"/>
  <c r="C22" i="7"/>
  <c r="E21" i="7"/>
  <c r="C21" i="7"/>
  <c r="E19" i="7"/>
  <c r="C19" i="7"/>
  <c r="E18" i="7"/>
  <c r="C18" i="7"/>
  <c r="C29" i="7" l="1"/>
  <c r="D29" i="7" s="1"/>
  <c r="B9" i="24" s="1"/>
  <c r="C28" i="7"/>
  <c r="D28" i="7" s="1"/>
  <c r="B8" i="24" s="1"/>
  <c r="H9" i="24" l="1"/>
  <c r="G9" i="24"/>
  <c r="H8" i="24"/>
  <c r="G8" i="24"/>
  <c r="C32" i="7"/>
  <c r="D32" i="7"/>
  <c r="C33" i="7"/>
  <c r="D33" i="7"/>
</calcChain>
</file>

<file path=xl/sharedStrings.xml><?xml version="1.0" encoding="utf-8"?>
<sst xmlns="http://schemas.openxmlformats.org/spreadsheetml/2006/main" count="376" uniqueCount="42">
  <si>
    <t>NOX</t>
  </si>
  <si>
    <t>ROADTYPE</t>
  </si>
  <si>
    <t>VOC</t>
  </si>
  <si>
    <t>Total</t>
  </si>
  <si>
    <t>Nox Sum</t>
  </si>
  <si>
    <t>VOC Sum</t>
  </si>
  <si>
    <t>Running</t>
  </si>
  <si>
    <t>NonRunning</t>
  </si>
  <si>
    <t>Ozone</t>
  </si>
  <si>
    <t>Grams/day</t>
  </si>
  <si>
    <t>tons/day</t>
  </si>
  <si>
    <t>Difference</t>
  </si>
  <si>
    <t>Nox</t>
  </si>
  <si>
    <t>Absolute</t>
  </si>
  <si>
    <t>Percent Change</t>
  </si>
  <si>
    <t>Pollutant</t>
  </si>
  <si>
    <t>Percent</t>
  </si>
  <si>
    <t>2020 with IM Reduced</t>
  </si>
  <si>
    <t>2030 Current IM</t>
  </si>
  <si>
    <t>2020 With Current IM</t>
  </si>
  <si>
    <t>2030 With Current IM</t>
  </si>
  <si>
    <t>2030 with IM Reduced</t>
  </si>
  <si>
    <t>2040 With Current IM</t>
  </si>
  <si>
    <t>2050 with Current IM</t>
  </si>
  <si>
    <t>2050 with IM Reduced</t>
  </si>
  <si>
    <t>2040 with IM Reduced</t>
  </si>
  <si>
    <t>2020 Current IM</t>
  </si>
  <si>
    <t>2020 IM Reduced</t>
  </si>
  <si>
    <t>2040 Current IM</t>
  </si>
  <si>
    <t>2030 IM Reduced</t>
  </si>
  <si>
    <t>2040 IM Reduced</t>
  </si>
  <si>
    <t>2050 IM Reduced</t>
  </si>
  <si>
    <t>2020 6 county O3</t>
  </si>
  <si>
    <t>2020 1 county O3</t>
  </si>
  <si>
    <t>1-County Region</t>
  </si>
  <si>
    <t>6-County Region</t>
  </si>
  <si>
    <t>2030 1 county O3</t>
  </si>
  <si>
    <t>2030 6 county O3</t>
  </si>
  <si>
    <t>2050 1 county O3</t>
  </si>
  <si>
    <t>2050 6 county O3</t>
  </si>
  <si>
    <t>2040 1 county O3</t>
  </si>
  <si>
    <t>2040 6 county 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</si>
</sst>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0.000"/>
    <numFmt numFmtId="167" formatCode="_(* #,##0.0000_);_(* \(#,##0.0000\);_(* &quot;-&quot;??_);_(@_)"/>
    <numFmt numFmtId="168" formatCode="0.0000"/>
    <numFmt numFmtId="169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0" applyNumberFormat="1"/>
    <xf numFmtId="43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164" fontId="0" fillId="2" borderId="3" xfId="1" applyNumberFormat="1" applyFont="1" applyFill="1" applyBorder="1"/>
    <xf numFmtId="164" fontId="0" fillId="2" borderId="4" xfId="1" applyNumberFormat="1" applyFont="1" applyFill="1" applyBorder="1"/>
    <xf numFmtId="164" fontId="0" fillId="2" borderId="5" xfId="1" applyNumberFormat="1" applyFont="1" applyFill="1" applyBorder="1"/>
    <xf numFmtId="164" fontId="0" fillId="2" borderId="8" xfId="1" applyNumberFormat="1" applyFont="1" applyFill="1" applyBorder="1"/>
    <xf numFmtId="164" fontId="0" fillId="2" borderId="9" xfId="1" applyNumberFormat="1" applyFont="1" applyFill="1" applyBorder="1"/>
    <xf numFmtId="164" fontId="0" fillId="2" borderId="12" xfId="1" applyNumberFormat="1" applyFont="1" applyFill="1" applyBorder="1"/>
    <xf numFmtId="164" fontId="0" fillId="2" borderId="13" xfId="1" applyNumberFormat="1" applyFont="1" applyFill="1" applyBorder="1"/>
    <xf numFmtId="10" fontId="0" fillId="0" borderId="0" xfId="2" applyNumberFormat="1" applyFont="1"/>
    <xf numFmtId="165" fontId="0" fillId="0" borderId="0" xfId="2" applyNumberFormat="1" applyFon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2" applyNumberFormat="1" applyFont="1"/>
    <xf numFmtId="164" fontId="2" fillId="2" borderId="10" xfId="1" applyNumberFormat="1" applyFont="1" applyFill="1" applyBorder="1" applyAlignment="1">
      <alignment horizontal="center"/>
    </xf>
    <xf numFmtId="164" fontId="2" fillId="2" borderId="11" xfId="1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E76221"/>
      <color rgb="FF1556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6"/>
  <sheetViews>
    <sheetView zoomScale="85" zoomScaleNormal="85" workbookViewId="0">
      <selection activeCell="J12" sqref="J12:J16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7" max="7" width="15.85546875" bestFit="1" customWidth="1"/>
    <col min="8" max="8" width="17.28515625" bestFit="1" customWidth="1"/>
    <col min="9" max="9" width="16.85546875" bestFit="1" customWidth="1"/>
    <col min="10" max="10" width="18.42578125" bestFit="1" customWidth="1"/>
  </cols>
  <sheetData>
    <row r="1" spans="2:10" ht="15.75" thickBot="1" x14ac:dyDescent="0.3">
      <c r="B1" s="22" t="s">
        <v>19</v>
      </c>
      <c r="C1" s="22"/>
      <c r="D1" s="22"/>
      <c r="E1" s="22"/>
      <c r="G1" s="22" t="s">
        <v>17</v>
      </c>
      <c r="H1" s="22"/>
      <c r="I1" s="22"/>
      <c r="J1" s="22"/>
    </row>
    <row r="2" spans="2:10" x14ac:dyDescent="0.25">
      <c r="B2" s="3" t="s">
        <v>33</v>
      </c>
      <c r="C2" s="4"/>
      <c r="D2" s="3" t="s">
        <v>32</v>
      </c>
      <c r="E2" s="4"/>
      <c r="G2" s="3" t="s">
        <v>33</v>
      </c>
      <c r="H2" s="4"/>
      <c r="I2" s="3" t="s">
        <v>32</v>
      </c>
      <c r="J2" s="4"/>
    </row>
    <row r="3" spans="2:10" x14ac:dyDescent="0.25">
      <c r="B3" s="5" t="s">
        <v>0</v>
      </c>
      <c r="C3" s="6"/>
      <c r="D3" s="5" t="s">
        <v>0</v>
      </c>
      <c r="E3" s="6"/>
      <c r="G3" s="5" t="s">
        <v>0</v>
      </c>
      <c r="H3" s="6"/>
      <c r="I3" s="5" t="s">
        <v>0</v>
      </c>
      <c r="J3" s="6"/>
    </row>
    <row r="4" spans="2:10" x14ac:dyDescent="0.25">
      <c r="B4" s="5" t="s">
        <v>1</v>
      </c>
      <c r="C4" s="6" t="s">
        <v>34</v>
      </c>
      <c r="D4" s="5" t="s">
        <v>1</v>
      </c>
      <c r="E4" s="6" t="s">
        <v>35</v>
      </c>
      <c r="G4" s="5" t="s">
        <v>1</v>
      </c>
      <c r="H4" s="6" t="s">
        <v>34</v>
      </c>
      <c r="I4" s="5" t="s">
        <v>1</v>
      </c>
      <c r="J4" s="6" t="s">
        <v>35</v>
      </c>
    </row>
    <row r="5" spans="2:10" x14ac:dyDescent="0.25">
      <c r="B5" s="7">
        <v>1</v>
      </c>
      <c r="C5" s="8">
        <v>491762.81135806697</v>
      </c>
      <c r="D5" s="7">
        <v>1</v>
      </c>
      <c r="E5" s="8">
        <v>8857112.7497203201</v>
      </c>
      <c r="G5" s="7">
        <v>1</v>
      </c>
      <c r="H5" s="8">
        <f>+C5</f>
        <v>491762.81135806697</v>
      </c>
      <c r="I5" s="7">
        <v>1</v>
      </c>
      <c r="J5" s="8">
        <v>8857112.7497203201</v>
      </c>
    </row>
    <row r="6" spans="2:10" x14ac:dyDescent="0.25">
      <c r="B6" s="7">
        <v>2</v>
      </c>
      <c r="C6" s="8">
        <v>946013.85957856802</v>
      </c>
      <c r="D6" s="7">
        <v>2</v>
      </c>
      <c r="E6" s="8">
        <v>153472.544258618</v>
      </c>
      <c r="G6" s="7">
        <v>2</v>
      </c>
      <c r="H6" s="8">
        <f t="shared" ref="H6:H9" si="0">+C6</f>
        <v>946013.85957856802</v>
      </c>
      <c r="I6" s="7">
        <v>2</v>
      </c>
      <c r="J6" s="8">
        <v>153472.544258618</v>
      </c>
    </row>
    <row r="7" spans="2:10" x14ac:dyDescent="0.25">
      <c r="B7" s="7">
        <v>3</v>
      </c>
      <c r="C7" s="8">
        <v>965095.38193228701</v>
      </c>
      <c r="D7" s="7">
        <v>3</v>
      </c>
      <c r="E7" s="8">
        <v>521113.40075884701</v>
      </c>
      <c r="G7" s="7">
        <v>3</v>
      </c>
      <c r="H7" s="8">
        <f t="shared" si="0"/>
        <v>965095.38193228701</v>
      </c>
      <c r="I7" s="7">
        <v>3</v>
      </c>
      <c r="J7" s="8">
        <v>521113.40075884701</v>
      </c>
    </row>
    <row r="8" spans="2:10" x14ac:dyDescent="0.25">
      <c r="B8" s="7">
        <v>4</v>
      </c>
      <c r="C8" s="8">
        <v>1168067.7129502399</v>
      </c>
      <c r="D8" s="7">
        <v>4</v>
      </c>
      <c r="E8" s="8">
        <v>18039952.4268746</v>
      </c>
      <c r="G8" s="7">
        <v>4</v>
      </c>
      <c r="H8" s="8">
        <f t="shared" si="0"/>
        <v>1168067.7129502399</v>
      </c>
      <c r="I8" s="7">
        <v>4</v>
      </c>
      <c r="J8" s="8">
        <v>18039952.4268746</v>
      </c>
    </row>
    <row r="9" spans="2:10" x14ac:dyDescent="0.25">
      <c r="B9" s="7">
        <v>5</v>
      </c>
      <c r="C9" s="8">
        <v>1908166.9868900001</v>
      </c>
      <c r="D9" s="7">
        <v>5</v>
      </c>
      <c r="E9" s="8">
        <v>38254199.331853099</v>
      </c>
      <c r="G9" s="7">
        <v>5</v>
      </c>
      <c r="H9" s="8">
        <f t="shared" si="0"/>
        <v>1908166.9868900001</v>
      </c>
      <c r="I9" s="7">
        <v>5</v>
      </c>
      <c r="J9" s="8">
        <v>38254199.331853099</v>
      </c>
    </row>
    <row r="10" spans="2:10" x14ac:dyDescent="0.25">
      <c r="B10" s="7" t="s">
        <v>2</v>
      </c>
      <c r="C10" s="8"/>
      <c r="D10" s="7" t="s">
        <v>2</v>
      </c>
      <c r="E10" s="8"/>
      <c r="G10" s="7" t="s">
        <v>2</v>
      </c>
      <c r="H10" s="8"/>
      <c r="I10" s="7" t="s">
        <v>2</v>
      </c>
      <c r="J10" s="8"/>
    </row>
    <row r="11" spans="2:10" x14ac:dyDescent="0.25">
      <c r="B11" s="7" t="s">
        <v>1</v>
      </c>
      <c r="C11" s="6" t="s">
        <v>34</v>
      </c>
      <c r="D11" s="7" t="s">
        <v>1</v>
      </c>
      <c r="E11" s="6" t="s">
        <v>35</v>
      </c>
      <c r="G11" s="7" t="s">
        <v>1</v>
      </c>
      <c r="H11" s="6" t="s">
        <v>34</v>
      </c>
      <c r="I11" s="7" t="s">
        <v>1</v>
      </c>
      <c r="J11" s="6" t="s">
        <v>35</v>
      </c>
    </row>
    <row r="12" spans="2:10" x14ac:dyDescent="0.25">
      <c r="B12" s="7">
        <v>1</v>
      </c>
      <c r="C12" s="8">
        <v>1001189.74136048</v>
      </c>
      <c r="D12" s="7">
        <v>1</v>
      </c>
      <c r="E12" s="8">
        <v>19097550.721779201</v>
      </c>
      <c r="G12" s="7">
        <v>1</v>
      </c>
      <c r="H12" s="8">
        <f>+C12</f>
        <v>1001189.74136048</v>
      </c>
      <c r="I12" s="7">
        <v>1</v>
      </c>
      <c r="J12" s="8">
        <v>19758273.889232699</v>
      </c>
    </row>
    <row r="13" spans="2:10" x14ac:dyDescent="0.25">
      <c r="B13" s="7">
        <v>2</v>
      </c>
      <c r="C13" s="8">
        <v>188847.92253417699</v>
      </c>
      <c r="D13" s="7">
        <v>2</v>
      </c>
      <c r="E13" s="8">
        <v>41095.870155602701</v>
      </c>
      <c r="G13" s="7">
        <v>2</v>
      </c>
      <c r="H13" s="8">
        <f t="shared" ref="H13:H16" si="1">+C13</f>
        <v>188847.92253417699</v>
      </c>
      <c r="I13" s="7">
        <v>2</v>
      </c>
      <c r="J13" s="8">
        <v>41210.620883809199</v>
      </c>
    </row>
    <row r="14" spans="2:10" x14ac:dyDescent="0.25">
      <c r="B14" s="7">
        <v>3</v>
      </c>
      <c r="C14" s="8">
        <v>228719.82944468799</v>
      </c>
      <c r="D14" s="7">
        <v>3</v>
      </c>
      <c r="E14" s="8">
        <v>161368.16067741599</v>
      </c>
      <c r="G14" s="7">
        <v>3</v>
      </c>
      <c r="H14" s="8">
        <f t="shared" si="1"/>
        <v>228719.82944468799</v>
      </c>
      <c r="I14" s="7">
        <v>3</v>
      </c>
      <c r="J14" s="8">
        <v>161909.26640791999</v>
      </c>
    </row>
    <row r="15" spans="2:10" x14ac:dyDescent="0.25">
      <c r="B15" s="7">
        <v>4</v>
      </c>
      <c r="C15" s="8">
        <v>236181.93401298299</v>
      </c>
      <c r="D15" s="7">
        <v>4</v>
      </c>
      <c r="E15" s="8">
        <v>5397701.7114729201</v>
      </c>
      <c r="G15" s="7">
        <v>4</v>
      </c>
      <c r="H15" s="8">
        <f t="shared" si="1"/>
        <v>236181.93401298299</v>
      </c>
      <c r="I15" s="7">
        <v>4</v>
      </c>
      <c r="J15" s="8">
        <v>5415379.51404808</v>
      </c>
    </row>
    <row r="16" spans="2:10" ht="15.75" thickBot="1" x14ac:dyDescent="0.3">
      <c r="B16" s="9">
        <v>5</v>
      </c>
      <c r="C16" s="8">
        <v>485933.44326587499</v>
      </c>
      <c r="D16" s="9">
        <v>5</v>
      </c>
      <c r="E16" s="8">
        <v>13278016.44991</v>
      </c>
      <c r="G16" s="9">
        <v>5</v>
      </c>
      <c r="H16" s="8">
        <f t="shared" si="1"/>
        <v>485933.44326587499</v>
      </c>
      <c r="I16" s="9">
        <v>5</v>
      </c>
      <c r="J16" s="8">
        <v>13332115.149992101</v>
      </c>
    </row>
    <row r="17" spans="2:10" x14ac:dyDescent="0.25">
      <c r="B17" s="23" t="s">
        <v>3</v>
      </c>
      <c r="C17" s="24"/>
      <c r="D17" s="23" t="s">
        <v>3</v>
      </c>
      <c r="E17" s="24"/>
      <c r="G17" s="23" t="s">
        <v>3</v>
      </c>
      <c r="H17" s="24"/>
      <c r="I17" s="23" t="s">
        <v>3</v>
      </c>
      <c r="J17" s="24"/>
    </row>
    <row r="18" spans="2:10" x14ac:dyDescent="0.25">
      <c r="B18" s="10" t="s">
        <v>4</v>
      </c>
      <c r="C18" s="11">
        <f>SUM(C5:C9)</f>
        <v>5479106.7527091624</v>
      </c>
      <c r="D18" s="10" t="s">
        <v>4</v>
      </c>
      <c r="E18" s="11">
        <f>SUM(E5:E9)</f>
        <v>65825850.453465484</v>
      </c>
      <c r="G18" s="10" t="s">
        <v>4</v>
      </c>
      <c r="H18" s="11">
        <f>SUM(H5:H9)</f>
        <v>5479106.7527091624</v>
      </c>
      <c r="I18" s="10" t="s">
        <v>4</v>
      </c>
      <c r="J18" s="11">
        <f>SUM(J5:J9)</f>
        <v>65825850.453465484</v>
      </c>
    </row>
    <row r="19" spans="2:10" x14ac:dyDescent="0.25">
      <c r="B19" s="10" t="s">
        <v>5</v>
      </c>
      <c r="C19" s="11">
        <f>SUM(C12:C16)</f>
        <v>2140872.8706182032</v>
      </c>
      <c r="D19" s="10" t="s">
        <v>5</v>
      </c>
      <c r="E19" s="11">
        <f>SUM(E12:E16)</f>
        <v>37975732.913995139</v>
      </c>
      <c r="G19" s="10" t="s">
        <v>5</v>
      </c>
      <c r="H19" s="11">
        <f>SUM(H12:H16)</f>
        <v>2140872.8706182032</v>
      </c>
      <c r="I19" s="10" t="s">
        <v>5</v>
      </c>
      <c r="J19" s="11">
        <f>SUM(J12:J16)</f>
        <v>38708888.440564603</v>
      </c>
    </row>
    <row r="20" spans="2:10" x14ac:dyDescent="0.25">
      <c r="B20" s="20" t="s">
        <v>6</v>
      </c>
      <c r="C20" s="21"/>
      <c r="D20" s="20" t="s">
        <v>6</v>
      </c>
      <c r="E20" s="21"/>
      <c r="G20" s="20" t="s">
        <v>6</v>
      </c>
      <c r="H20" s="21"/>
      <c r="I20" s="20" t="s">
        <v>6</v>
      </c>
      <c r="J20" s="21"/>
    </row>
    <row r="21" spans="2:10" x14ac:dyDescent="0.25">
      <c r="B21" s="10" t="s">
        <v>4</v>
      </c>
      <c r="C21" s="11">
        <f>SUM(C6:C9)</f>
        <v>4987343.9413510952</v>
      </c>
      <c r="D21" s="10" t="s">
        <v>4</v>
      </c>
      <c r="E21" s="11">
        <f>SUM(E6:E9)</f>
        <v>56968737.703745164</v>
      </c>
      <c r="G21" s="10" t="s">
        <v>4</v>
      </c>
      <c r="H21" s="11">
        <f>SUM(H6:H9)</f>
        <v>4987343.9413510952</v>
      </c>
      <c r="I21" s="10" t="s">
        <v>4</v>
      </c>
      <c r="J21" s="11">
        <f>SUM(J6:J9)</f>
        <v>56968737.703745164</v>
      </c>
    </row>
    <row r="22" spans="2:10" x14ac:dyDescent="0.25">
      <c r="B22" s="10" t="s">
        <v>5</v>
      </c>
      <c r="C22" s="11">
        <f>SUM(C13:C16)</f>
        <v>1139683.129257723</v>
      </c>
      <c r="D22" s="10" t="s">
        <v>5</v>
      </c>
      <c r="E22" s="11">
        <f>SUM(E13:E16)</f>
        <v>18878182.192215938</v>
      </c>
      <c r="G22" s="10" t="s">
        <v>5</v>
      </c>
      <c r="H22" s="11">
        <f>SUM(H13:H16)</f>
        <v>1139683.129257723</v>
      </c>
      <c r="I22" s="10" t="s">
        <v>5</v>
      </c>
      <c r="J22" s="11">
        <f>SUM(J13:J16)</f>
        <v>18950614.551331911</v>
      </c>
    </row>
    <row r="23" spans="2:10" x14ac:dyDescent="0.25">
      <c r="B23" s="20" t="s">
        <v>7</v>
      </c>
      <c r="C23" s="21"/>
      <c r="D23" s="20" t="s">
        <v>7</v>
      </c>
      <c r="E23" s="21"/>
      <c r="G23" s="20" t="s">
        <v>7</v>
      </c>
      <c r="H23" s="21"/>
      <c r="I23" s="20" t="s">
        <v>7</v>
      </c>
      <c r="J23" s="21"/>
    </row>
    <row r="24" spans="2:10" x14ac:dyDescent="0.25">
      <c r="B24" s="10" t="s">
        <v>4</v>
      </c>
      <c r="C24" s="11">
        <f>C5</f>
        <v>491762.81135806697</v>
      </c>
      <c r="D24" s="10" t="s">
        <v>4</v>
      </c>
      <c r="E24" s="11">
        <f>E5</f>
        <v>8857112.7497203201</v>
      </c>
      <c r="G24" s="10" t="s">
        <v>4</v>
      </c>
      <c r="H24" s="11">
        <f>H5</f>
        <v>491762.81135806697</v>
      </c>
      <c r="I24" s="10" t="s">
        <v>4</v>
      </c>
      <c r="J24" s="11">
        <f>J5</f>
        <v>8857112.7497203201</v>
      </c>
    </row>
    <row r="25" spans="2:10" ht="15.75" thickBot="1" x14ac:dyDescent="0.3">
      <c r="B25" s="12" t="s">
        <v>5</v>
      </c>
      <c r="C25" s="13">
        <f>C12</f>
        <v>1001189.74136048</v>
      </c>
      <c r="D25" s="12" t="s">
        <v>5</v>
      </c>
      <c r="E25" s="13">
        <f>E12</f>
        <v>19097550.721779201</v>
      </c>
      <c r="G25" s="12" t="s">
        <v>5</v>
      </c>
      <c r="H25" s="13">
        <f>H12</f>
        <v>1001189.74136048</v>
      </c>
      <c r="I25" s="12" t="s">
        <v>5</v>
      </c>
      <c r="J25" s="13">
        <f>J12</f>
        <v>19758273.889232699</v>
      </c>
    </row>
    <row r="27" spans="2:10" x14ac:dyDescent="0.25">
      <c r="B27" t="s">
        <v>8</v>
      </c>
      <c r="C27" t="s">
        <v>9</v>
      </c>
      <c r="D27" t="s">
        <v>10</v>
      </c>
      <c r="G27" t="s">
        <v>8</v>
      </c>
      <c r="H27" t="s">
        <v>9</v>
      </c>
      <c r="I27" t="s">
        <v>10</v>
      </c>
    </row>
    <row r="28" spans="2:10" x14ac:dyDescent="0.25">
      <c r="B28" t="s">
        <v>4</v>
      </c>
      <c r="C28" s="1">
        <f>(C18+E18)</f>
        <v>71304957.206174642</v>
      </c>
      <c r="D28" s="2">
        <f>C28/907184.74+0.03</f>
        <v>78.630260853345746</v>
      </c>
      <c r="G28" t="s">
        <v>4</v>
      </c>
      <c r="H28" s="1">
        <f>(H18+J18)</f>
        <v>71304957.206174642</v>
      </c>
      <c r="I28" s="2">
        <f>H28/907184.74+0.03</f>
        <v>78.630260853345746</v>
      </c>
      <c r="J28" s="14"/>
    </row>
    <row r="29" spans="2:10" x14ac:dyDescent="0.25">
      <c r="B29" t="s">
        <v>5</v>
      </c>
      <c r="C29" s="1">
        <f>C19+E19</f>
        <v>40116605.784613341</v>
      </c>
      <c r="D29" s="2">
        <f>C29/907184.74+0.05</f>
        <v>44.270988312274014</v>
      </c>
      <c r="G29" t="s">
        <v>5</v>
      </c>
      <c r="H29" s="1">
        <f>H19+J19</f>
        <v>40849761.311182804</v>
      </c>
      <c r="I29" s="2">
        <f>H29/907184.74+0.05</f>
        <v>45.079153941878261</v>
      </c>
      <c r="J29" s="14"/>
    </row>
    <row r="30" spans="2:10" x14ac:dyDescent="0.25">
      <c r="C30" s="1"/>
    </row>
    <row r="31" spans="2:10" x14ac:dyDescent="0.25">
      <c r="B31" t="s">
        <v>11</v>
      </c>
      <c r="C31" t="s">
        <v>13</v>
      </c>
      <c r="D31" t="s">
        <v>14</v>
      </c>
    </row>
    <row r="32" spans="2:10" x14ac:dyDescent="0.25">
      <c r="B32" t="s">
        <v>12</v>
      </c>
      <c r="C32" s="16">
        <f>I28-D28</f>
        <v>0</v>
      </c>
      <c r="D32" s="14">
        <f>(I28-D28)/D28</f>
        <v>0</v>
      </c>
    </row>
    <row r="33" spans="2:4" x14ac:dyDescent="0.25">
      <c r="B33" t="s">
        <v>2</v>
      </c>
      <c r="C33" s="17">
        <f>I29-D29</f>
        <v>0.80816562960424676</v>
      </c>
      <c r="D33" s="14">
        <f>(I29-D29)/D29</f>
        <v>1.8254971492926552E-2</v>
      </c>
    </row>
    <row r="34" spans="2:4" x14ac:dyDescent="0.25">
      <c r="D34" s="1"/>
    </row>
    <row r="35" spans="2:4" x14ac:dyDescent="0.25">
      <c r="D35" s="1"/>
    </row>
    <row r="36" spans="2:4" x14ac:dyDescent="0.25">
      <c r="D36" s="1"/>
    </row>
  </sheetData>
  <mergeCells count="14">
    <mergeCell ref="G23:H23"/>
    <mergeCell ref="I23:J23"/>
    <mergeCell ref="B1:E1"/>
    <mergeCell ref="G1:J1"/>
    <mergeCell ref="G17:H17"/>
    <mergeCell ref="I17:J17"/>
    <mergeCell ref="G20:H20"/>
    <mergeCell ref="I20:J20"/>
    <mergeCell ref="B23:C23"/>
    <mergeCell ref="D23:E23"/>
    <mergeCell ref="B17:C17"/>
    <mergeCell ref="D17:E17"/>
    <mergeCell ref="B20:C20"/>
    <mergeCell ref="D20:E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36"/>
  <sheetViews>
    <sheetView zoomScale="85" zoomScaleNormal="85" workbookViewId="0">
      <selection activeCell="J12" sqref="J12:J16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7" max="7" width="15.85546875" bestFit="1" customWidth="1"/>
    <col min="8" max="8" width="17.28515625" bestFit="1" customWidth="1"/>
    <col min="9" max="9" width="16.85546875" bestFit="1" customWidth="1"/>
    <col min="10" max="10" width="18.42578125" bestFit="1" customWidth="1"/>
  </cols>
  <sheetData>
    <row r="1" spans="2:10" ht="15.75" thickBot="1" x14ac:dyDescent="0.3">
      <c r="B1" s="22" t="s">
        <v>20</v>
      </c>
      <c r="C1" s="22"/>
      <c r="D1" s="22"/>
      <c r="E1" s="22"/>
      <c r="G1" s="22" t="s">
        <v>21</v>
      </c>
      <c r="H1" s="22"/>
      <c r="I1" s="22"/>
      <c r="J1" s="22"/>
    </row>
    <row r="2" spans="2:10" x14ac:dyDescent="0.25">
      <c r="B2" s="3" t="s">
        <v>36</v>
      </c>
      <c r="C2" s="4"/>
      <c r="D2" s="3" t="s">
        <v>37</v>
      </c>
      <c r="E2" s="4"/>
      <c r="G2" s="3" t="s">
        <v>36</v>
      </c>
      <c r="H2" s="4"/>
      <c r="I2" s="3" t="s">
        <v>37</v>
      </c>
      <c r="J2" s="4"/>
    </row>
    <row r="3" spans="2:10" x14ac:dyDescent="0.25">
      <c r="B3" s="5" t="s">
        <v>0</v>
      </c>
      <c r="C3" s="6"/>
      <c r="D3" s="5" t="s">
        <v>0</v>
      </c>
      <c r="E3" s="6"/>
      <c r="G3" s="5" t="s">
        <v>0</v>
      </c>
      <c r="H3" s="6"/>
      <c r="I3" s="5" t="s">
        <v>0</v>
      </c>
      <c r="J3" s="6"/>
    </row>
    <row r="4" spans="2:10" x14ac:dyDescent="0.25">
      <c r="B4" s="5" t="s">
        <v>1</v>
      </c>
      <c r="C4" s="6" t="s">
        <v>34</v>
      </c>
      <c r="D4" s="5" t="s">
        <v>1</v>
      </c>
      <c r="E4" s="6" t="s">
        <v>35</v>
      </c>
      <c r="G4" s="5" t="s">
        <v>1</v>
      </c>
      <c r="H4" s="6" t="s">
        <v>34</v>
      </c>
      <c r="I4" s="5" t="s">
        <v>1</v>
      </c>
      <c r="J4" s="6" t="s">
        <v>35</v>
      </c>
    </row>
    <row r="5" spans="2:10" x14ac:dyDescent="0.25">
      <c r="B5" s="7">
        <v>1</v>
      </c>
      <c r="C5" s="8">
        <v>319328.74275445502</v>
      </c>
      <c r="D5" s="7">
        <v>1</v>
      </c>
      <c r="E5" s="8">
        <v>5716229.9317217302</v>
      </c>
      <c r="G5" s="7">
        <v>1</v>
      </c>
      <c r="H5" s="8">
        <f>+C5</f>
        <v>319328.74275445502</v>
      </c>
      <c r="I5" s="7">
        <v>1</v>
      </c>
      <c r="J5" s="8">
        <v>5716229.9317217302</v>
      </c>
    </row>
    <row r="6" spans="2:10" x14ac:dyDescent="0.25">
      <c r="B6" s="7">
        <v>2</v>
      </c>
      <c r="C6" s="8">
        <v>139926.80782113801</v>
      </c>
      <c r="D6" s="7">
        <v>2</v>
      </c>
      <c r="E6" s="8">
        <v>41179.990206809402</v>
      </c>
      <c r="G6" s="7">
        <v>2</v>
      </c>
      <c r="H6" s="8">
        <f t="shared" ref="H6:H9" si="0">+C6</f>
        <v>139926.80782113801</v>
      </c>
      <c r="I6" s="7">
        <v>2</v>
      </c>
      <c r="J6" s="8">
        <v>41179.990206809402</v>
      </c>
    </row>
    <row r="7" spans="2:10" x14ac:dyDescent="0.25">
      <c r="B7" s="7">
        <v>3</v>
      </c>
      <c r="C7" s="8">
        <v>392738.08538570302</v>
      </c>
      <c r="D7" s="7">
        <v>3</v>
      </c>
      <c r="E7" s="8">
        <v>151292.189259309</v>
      </c>
      <c r="G7" s="7">
        <v>3</v>
      </c>
      <c r="H7" s="8">
        <f t="shared" si="0"/>
        <v>392738.08538570302</v>
      </c>
      <c r="I7" s="7">
        <v>3</v>
      </c>
      <c r="J7" s="8">
        <v>151292.189259309</v>
      </c>
    </row>
    <row r="8" spans="2:10" x14ac:dyDescent="0.25">
      <c r="B8" s="7">
        <v>4</v>
      </c>
      <c r="C8" s="8">
        <v>626801.47170534404</v>
      </c>
      <c r="D8" s="7">
        <v>4</v>
      </c>
      <c r="E8" s="8">
        <v>7198304.1715671299</v>
      </c>
      <c r="G8" s="7">
        <v>4</v>
      </c>
      <c r="H8" s="8">
        <f t="shared" si="0"/>
        <v>626801.47170534404</v>
      </c>
      <c r="I8" s="7">
        <v>4</v>
      </c>
      <c r="J8" s="8">
        <v>7198304.1715671299</v>
      </c>
    </row>
    <row r="9" spans="2:10" x14ac:dyDescent="0.25">
      <c r="B9" s="7">
        <v>5</v>
      </c>
      <c r="C9" s="8">
        <v>1101743.1458634301</v>
      </c>
      <c r="D9" s="7">
        <v>5</v>
      </c>
      <c r="E9" s="8">
        <v>20787595.249207798</v>
      </c>
      <c r="G9" s="7">
        <v>5</v>
      </c>
      <c r="H9" s="8">
        <f t="shared" si="0"/>
        <v>1101743.1458634301</v>
      </c>
      <c r="I9" s="7">
        <v>5</v>
      </c>
      <c r="J9" s="8">
        <v>20787595.249207798</v>
      </c>
    </row>
    <row r="10" spans="2:10" x14ac:dyDescent="0.25">
      <c r="B10" s="7" t="s">
        <v>2</v>
      </c>
      <c r="C10" s="8"/>
      <c r="D10" s="7" t="s">
        <v>2</v>
      </c>
      <c r="E10" s="8"/>
      <c r="G10" s="7" t="s">
        <v>2</v>
      </c>
      <c r="H10" s="8"/>
      <c r="I10" s="7" t="s">
        <v>2</v>
      </c>
      <c r="J10" s="8"/>
    </row>
    <row r="11" spans="2:10" x14ac:dyDescent="0.25">
      <c r="B11" s="7" t="s">
        <v>1</v>
      </c>
      <c r="C11" s="8" t="s">
        <v>34</v>
      </c>
      <c r="D11" s="7" t="s">
        <v>1</v>
      </c>
      <c r="E11" s="8" t="s">
        <v>35</v>
      </c>
      <c r="G11" s="7" t="s">
        <v>1</v>
      </c>
      <c r="H11" s="8" t="s">
        <v>34</v>
      </c>
      <c r="I11" s="7" t="s">
        <v>1</v>
      </c>
      <c r="J11" s="8" t="s">
        <v>35</v>
      </c>
    </row>
    <row r="12" spans="2:10" x14ac:dyDescent="0.25">
      <c r="B12" s="7">
        <v>1</v>
      </c>
      <c r="C12" s="8">
        <v>675031.80169843999</v>
      </c>
      <c r="D12" s="7">
        <v>1</v>
      </c>
      <c r="E12" s="8">
        <v>11599567.7681376</v>
      </c>
      <c r="G12" s="7">
        <v>1</v>
      </c>
      <c r="H12" s="8">
        <f>+C12</f>
        <v>675031.80169843999</v>
      </c>
      <c r="I12" s="7">
        <v>1</v>
      </c>
      <c r="J12" s="8">
        <v>12298481.278735399</v>
      </c>
    </row>
    <row r="13" spans="2:10" x14ac:dyDescent="0.25">
      <c r="B13" s="7">
        <v>2</v>
      </c>
      <c r="C13" s="8">
        <v>31702.345594381</v>
      </c>
      <c r="D13" s="7">
        <v>2</v>
      </c>
      <c r="E13" s="8">
        <v>14673.789534336</v>
      </c>
      <c r="G13" s="7">
        <v>2</v>
      </c>
      <c r="H13" s="8">
        <f t="shared" ref="H13:H16" si="1">+C13</f>
        <v>31702.345594381</v>
      </c>
      <c r="I13" s="7">
        <v>2</v>
      </c>
      <c r="J13" s="8">
        <v>14826.468693274501</v>
      </c>
    </row>
    <row r="14" spans="2:10" x14ac:dyDescent="0.25">
      <c r="B14" s="7">
        <v>3</v>
      </c>
      <c r="C14" s="8">
        <v>85297.956215254599</v>
      </c>
      <c r="D14" s="7">
        <v>3</v>
      </c>
      <c r="E14" s="8">
        <v>50700.957015156797</v>
      </c>
      <c r="G14" s="7">
        <v>3</v>
      </c>
      <c r="H14" s="8">
        <f t="shared" si="1"/>
        <v>85297.956215254599</v>
      </c>
      <c r="I14" s="7">
        <v>3</v>
      </c>
      <c r="J14" s="8">
        <v>51334.171035008199</v>
      </c>
    </row>
    <row r="15" spans="2:10" x14ac:dyDescent="0.25">
      <c r="B15" s="7">
        <v>4</v>
      </c>
      <c r="C15" s="8">
        <v>141670.398415648</v>
      </c>
      <c r="D15" s="7">
        <v>4</v>
      </c>
      <c r="E15" s="8">
        <v>2532269.2708338602</v>
      </c>
      <c r="G15" s="7">
        <v>4</v>
      </c>
      <c r="H15" s="8">
        <f t="shared" si="1"/>
        <v>141670.398415648</v>
      </c>
      <c r="I15" s="7">
        <v>4</v>
      </c>
      <c r="J15" s="8">
        <v>2562505.8270705999</v>
      </c>
    </row>
    <row r="16" spans="2:10" ht="15.75" thickBot="1" x14ac:dyDescent="0.3">
      <c r="B16" s="9">
        <v>5</v>
      </c>
      <c r="C16" s="8">
        <v>216814.70781380101</v>
      </c>
      <c r="D16" s="9">
        <v>5</v>
      </c>
      <c r="E16" s="8">
        <v>6212437.5864999201</v>
      </c>
      <c r="G16" s="9">
        <v>5</v>
      </c>
      <c r="H16" s="8">
        <f t="shared" si="1"/>
        <v>216814.70781380101</v>
      </c>
      <c r="I16" s="9">
        <v>5</v>
      </c>
      <c r="J16" s="8">
        <v>6305359.3748639999</v>
      </c>
    </row>
    <row r="17" spans="2:10" x14ac:dyDescent="0.25">
      <c r="B17" s="23" t="s">
        <v>3</v>
      </c>
      <c r="C17" s="24"/>
      <c r="D17" s="23" t="s">
        <v>3</v>
      </c>
      <c r="E17" s="24"/>
      <c r="G17" s="23" t="s">
        <v>3</v>
      </c>
      <c r="H17" s="24"/>
      <c r="I17" s="23" t="s">
        <v>3</v>
      </c>
      <c r="J17" s="24"/>
    </row>
    <row r="18" spans="2:10" x14ac:dyDescent="0.25">
      <c r="B18" s="10" t="s">
        <v>4</v>
      </c>
      <c r="C18" s="11">
        <f>SUM(C5:C9)</f>
        <v>2580538.2535300702</v>
      </c>
      <c r="D18" s="10" t="s">
        <v>4</v>
      </c>
      <c r="E18" s="11">
        <f>SUM(E5:E9)</f>
        <v>33894601.531962782</v>
      </c>
      <c r="G18" s="10" t="s">
        <v>4</v>
      </c>
      <c r="H18" s="11">
        <f>SUM(H5:H9)</f>
        <v>2580538.2535300702</v>
      </c>
      <c r="I18" s="10" t="s">
        <v>4</v>
      </c>
      <c r="J18" s="11">
        <f>SUM(J5:J9)</f>
        <v>33894601.531962782</v>
      </c>
    </row>
    <row r="19" spans="2:10" x14ac:dyDescent="0.25">
      <c r="B19" s="10" t="s">
        <v>5</v>
      </c>
      <c r="C19" s="11">
        <f>SUM(C12:C16)</f>
        <v>1150517.2097375246</v>
      </c>
      <c r="D19" s="10" t="s">
        <v>5</v>
      </c>
      <c r="E19" s="11">
        <f>SUM(E12:E16)</f>
        <v>20409649.37202087</v>
      </c>
      <c r="G19" s="10" t="s">
        <v>5</v>
      </c>
      <c r="H19" s="11">
        <f>SUM(H12:H16)</f>
        <v>1150517.2097375246</v>
      </c>
      <c r="I19" s="10" t="s">
        <v>5</v>
      </c>
      <c r="J19" s="11">
        <f>SUM(J12:J16)</f>
        <v>21232507.120398283</v>
      </c>
    </row>
    <row r="20" spans="2:10" x14ac:dyDescent="0.25">
      <c r="B20" s="20" t="s">
        <v>6</v>
      </c>
      <c r="C20" s="21"/>
      <c r="D20" s="20" t="s">
        <v>6</v>
      </c>
      <c r="E20" s="21"/>
      <c r="G20" s="20" t="s">
        <v>6</v>
      </c>
      <c r="H20" s="21"/>
      <c r="I20" s="20" t="s">
        <v>6</v>
      </c>
      <c r="J20" s="21"/>
    </row>
    <row r="21" spans="2:10" x14ac:dyDescent="0.25">
      <c r="B21" s="10" t="s">
        <v>4</v>
      </c>
      <c r="C21" s="11">
        <f>SUM(C6:C9)</f>
        <v>2261209.5107756155</v>
      </c>
      <c r="D21" s="10" t="s">
        <v>4</v>
      </c>
      <c r="E21" s="11">
        <f>SUM(E6:E9)</f>
        <v>28178371.600241046</v>
      </c>
      <c r="G21" s="10" t="s">
        <v>4</v>
      </c>
      <c r="H21" s="11">
        <f>SUM(H6:H9)</f>
        <v>2261209.5107756155</v>
      </c>
      <c r="I21" s="10" t="s">
        <v>4</v>
      </c>
      <c r="J21" s="11">
        <f>SUM(J6:J9)</f>
        <v>28178371.600241046</v>
      </c>
    </row>
    <row r="22" spans="2:10" x14ac:dyDescent="0.25">
      <c r="B22" s="10" t="s">
        <v>5</v>
      </c>
      <c r="C22" s="11">
        <f>SUM(C13:C16)</f>
        <v>475485.40803908464</v>
      </c>
      <c r="D22" s="10" t="s">
        <v>5</v>
      </c>
      <c r="E22" s="11">
        <f>SUM(E13:E16)</f>
        <v>8810081.6038832739</v>
      </c>
      <c r="G22" s="10" t="s">
        <v>5</v>
      </c>
      <c r="H22" s="11">
        <f>SUM(H13:H16)</f>
        <v>475485.40803908464</v>
      </c>
      <c r="I22" s="10" t="s">
        <v>5</v>
      </c>
      <c r="J22" s="11">
        <f>SUM(J13:J16)</f>
        <v>8934025.8416628819</v>
      </c>
    </row>
    <row r="23" spans="2:10" x14ac:dyDescent="0.25">
      <c r="B23" s="20" t="s">
        <v>7</v>
      </c>
      <c r="C23" s="21"/>
      <c r="D23" s="20" t="s">
        <v>7</v>
      </c>
      <c r="E23" s="21"/>
      <c r="G23" s="20" t="s">
        <v>7</v>
      </c>
      <c r="H23" s="21"/>
      <c r="I23" s="20" t="s">
        <v>7</v>
      </c>
      <c r="J23" s="21"/>
    </row>
    <row r="24" spans="2:10" x14ac:dyDescent="0.25">
      <c r="B24" s="10" t="s">
        <v>4</v>
      </c>
      <c r="C24" s="11">
        <f>C5</f>
        <v>319328.74275445502</v>
      </c>
      <c r="D24" s="10" t="s">
        <v>4</v>
      </c>
      <c r="E24" s="11">
        <f>E5</f>
        <v>5716229.9317217302</v>
      </c>
      <c r="G24" s="10" t="s">
        <v>4</v>
      </c>
      <c r="H24" s="11">
        <f>H5</f>
        <v>319328.74275445502</v>
      </c>
      <c r="I24" s="10" t="s">
        <v>4</v>
      </c>
      <c r="J24" s="11">
        <f>J5</f>
        <v>5716229.9317217302</v>
      </c>
    </row>
    <row r="25" spans="2:10" ht="15.75" thickBot="1" x14ac:dyDescent="0.3">
      <c r="B25" s="12" t="s">
        <v>5</v>
      </c>
      <c r="C25" s="13">
        <f>C12</f>
        <v>675031.80169843999</v>
      </c>
      <c r="D25" s="12" t="s">
        <v>5</v>
      </c>
      <c r="E25" s="13">
        <f>E12</f>
        <v>11599567.7681376</v>
      </c>
      <c r="G25" s="12" t="s">
        <v>5</v>
      </c>
      <c r="H25" s="13">
        <f>H12</f>
        <v>675031.80169843999</v>
      </c>
      <c r="I25" s="12" t="s">
        <v>5</v>
      </c>
      <c r="J25" s="13">
        <f>J12</f>
        <v>12298481.278735399</v>
      </c>
    </row>
    <row r="27" spans="2:10" x14ac:dyDescent="0.25">
      <c r="B27" t="s">
        <v>8</v>
      </c>
      <c r="C27" t="s">
        <v>9</v>
      </c>
      <c r="D27" t="s">
        <v>10</v>
      </c>
      <c r="G27" t="s">
        <v>8</v>
      </c>
      <c r="H27" t="s">
        <v>9</v>
      </c>
      <c r="I27" t="s">
        <v>10</v>
      </c>
    </row>
    <row r="28" spans="2:10" x14ac:dyDescent="0.25">
      <c r="B28" t="s">
        <v>4</v>
      </c>
      <c r="C28" s="1">
        <f>(C18+E18)</f>
        <v>36475139.785492852</v>
      </c>
      <c r="D28" s="2">
        <f>C28/907184.74+0.03</f>
        <v>40.236959153096926</v>
      </c>
      <c r="G28" t="s">
        <v>4</v>
      </c>
      <c r="H28" s="1">
        <f>(H18+J18)</f>
        <v>36475139.785492852</v>
      </c>
      <c r="I28" s="2">
        <f>H28/907184.74+0.03</f>
        <v>40.236959153096926</v>
      </c>
    </row>
    <row r="29" spans="2:10" x14ac:dyDescent="0.25">
      <c r="B29" t="s">
        <v>5</v>
      </c>
      <c r="C29" s="1">
        <f>C19+E19</f>
        <v>21560166.581758395</v>
      </c>
      <c r="D29" s="2">
        <f>C29/907184.74+0.05</f>
        <v>23.816015488486276</v>
      </c>
      <c r="G29" t="s">
        <v>5</v>
      </c>
      <c r="H29" s="1">
        <f>H19+J19</f>
        <v>22383024.330135807</v>
      </c>
      <c r="I29" s="2">
        <f>H29/907184.74+0.05</f>
        <v>24.723060891804472</v>
      </c>
    </row>
    <row r="30" spans="2:10" x14ac:dyDescent="0.25">
      <c r="C30" s="1"/>
    </row>
    <row r="31" spans="2:10" x14ac:dyDescent="0.25">
      <c r="B31" t="s">
        <v>11</v>
      </c>
      <c r="C31" t="s">
        <v>13</v>
      </c>
      <c r="D31" t="s">
        <v>14</v>
      </c>
    </row>
    <row r="32" spans="2:10" x14ac:dyDescent="0.25">
      <c r="B32" t="s">
        <v>12</v>
      </c>
      <c r="C32" s="16">
        <f>I28-D28</f>
        <v>0</v>
      </c>
      <c r="D32" s="14">
        <f>(I28-D28)/D28</f>
        <v>0</v>
      </c>
    </row>
    <row r="33" spans="2:4" x14ac:dyDescent="0.25">
      <c r="B33" t="s">
        <v>2</v>
      </c>
      <c r="C33" s="17">
        <f>I29-D29</f>
        <v>0.90704540331819672</v>
      </c>
      <c r="D33" s="14">
        <f>(I29-D29)/D29</f>
        <v>3.8085522901876806E-2</v>
      </c>
    </row>
    <row r="34" spans="2:4" x14ac:dyDescent="0.25">
      <c r="D34" s="1"/>
    </row>
    <row r="35" spans="2:4" x14ac:dyDescent="0.25">
      <c r="D35" s="1"/>
    </row>
    <row r="36" spans="2:4" x14ac:dyDescent="0.25">
      <c r="D36" s="1"/>
    </row>
  </sheetData>
  <mergeCells count="14">
    <mergeCell ref="G23:H23"/>
    <mergeCell ref="I23:J23"/>
    <mergeCell ref="B1:E1"/>
    <mergeCell ref="G1:J1"/>
    <mergeCell ref="G17:H17"/>
    <mergeCell ref="I17:J17"/>
    <mergeCell ref="G20:H20"/>
    <mergeCell ref="I20:J20"/>
    <mergeCell ref="B23:C23"/>
    <mergeCell ref="D23:E23"/>
    <mergeCell ref="B17:C17"/>
    <mergeCell ref="D17:E17"/>
    <mergeCell ref="B20:C20"/>
    <mergeCell ref="D20:E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5"/>
  <sheetViews>
    <sheetView topLeftCell="B1" zoomScale="85" zoomScaleNormal="85" workbookViewId="0">
      <selection activeCell="J12" sqref="J12:J16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7" max="7" width="15.85546875" bestFit="1" customWidth="1"/>
    <col min="8" max="8" width="17.28515625" bestFit="1" customWidth="1"/>
    <col min="9" max="9" width="16.85546875" bestFit="1" customWidth="1"/>
    <col min="10" max="10" width="18.42578125" bestFit="1" customWidth="1"/>
  </cols>
  <sheetData>
    <row r="1" spans="2:10" ht="15.75" thickBot="1" x14ac:dyDescent="0.3">
      <c r="B1" s="22" t="s">
        <v>22</v>
      </c>
      <c r="C1" s="22"/>
      <c r="D1" s="22"/>
      <c r="E1" s="22"/>
      <c r="G1" s="22" t="s">
        <v>25</v>
      </c>
      <c r="H1" s="22"/>
      <c r="I1" s="22"/>
      <c r="J1" s="22"/>
    </row>
    <row r="2" spans="2:10" x14ac:dyDescent="0.25">
      <c r="B2" s="3" t="s">
        <v>40</v>
      </c>
      <c r="C2" s="4"/>
      <c r="D2" s="3" t="s">
        <v>41</v>
      </c>
      <c r="E2" s="4"/>
      <c r="G2" s="3" t="s">
        <v>40</v>
      </c>
      <c r="H2" s="4"/>
      <c r="I2" s="3" t="s">
        <v>41</v>
      </c>
      <c r="J2" s="4"/>
    </row>
    <row r="3" spans="2:10" x14ac:dyDescent="0.25">
      <c r="B3" s="5" t="s">
        <v>0</v>
      </c>
      <c r="C3" s="6"/>
      <c r="D3" s="5" t="s">
        <v>0</v>
      </c>
      <c r="E3" s="6"/>
      <c r="G3" s="5" t="s">
        <v>0</v>
      </c>
      <c r="H3" s="6"/>
      <c r="I3" s="5" t="s">
        <v>0</v>
      </c>
      <c r="J3" s="6"/>
    </row>
    <row r="4" spans="2:10" x14ac:dyDescent="0.25">
      <c r="B4" s="5" t="s">
        <v>1</v>
      </c>
      <c r="C4" s="6" t="s">
        <v>34</v>
      </c>
      <c r="D4" s="5" t="s">
        <v>1</v>
      </c>
      <c r="E4" s="6" t="s">
        <v>35</v>
      </c>
      <c r="G4" s="5" t="s">
        <v>1</v>
      </c>
      <c r="H4" s="6" t="s">
        <v>34</v>
      </c>
      <c r="I4" s="5" t="s">
        <v>1</v>
      </c>
      <c r="J4" s="6" t="s">
        <v>35</v>
      </c>
    </row>
    <row r="5" spans="2:10" x14ac:dyDescent="0.25">
      <c r="B5" s="7">
        <v>1</v>
      </c>
      <c r="C5" s="8">
        <v>274643.17744271999</v>
      </c>
      <c r="D5" s="7">
        <v>1</v>
      </c>
      <c r="E5" s="8">
        <v>5065922.7959597297</v>
      </c>
      <c r="G5" s="7">
        <v>1</v>
      </c>
      <c r="H5" s="8">
        <f>+C5</f>
        <v>274643.17744271999</v>
      </c>
      <c r="I5" s="7">
        <v>1</v>
      </c>
      <c r="J5" s="8">
        <v>5065922.7959597297</v>
      </c>
    </row>
    <row r="6" spans="2:10" x14ac:dyDescent="0.25">
      <c r="B6" s="7">
        <v>2</v>
      </c>
      <c r="C6" s="8">
        <v>69948.618389461801</v>
      </c>
      <c r="D6" s="7">
        <v>2</v>
      </c>
      <c r="E6" s="8">
        <v>23790.0924235739</v>
      </c>
      <c r="G6" s="7">
        <v>2</v>
      </c>
      <c r="H6" s="8">
        <f t="shared" ref="H6:H9" si="0">+C6</f>
        <v>69948.618389461801</v>
      </c>
      <c r="I6" s="7">
        <v>2</v>
      </c>
      <c r="J6" s="8">
        <v>23790.0924235739</v>
      </c>
    </row>
    <row r="7" spans="2:10" x14ac:dyDescent="0.25">
      <c r="B7" s="7">
        <v>3</v>
      </c>
      <c r="C7" s="8">
        <v>277057.89239939197</v>
      </c>
      <c r="D7" s="7">
        <v>3</v>
      </c>
      <c r="E7" s="8">
        <v>114174.968400185</v>
      </c>
      <c r="G7" s="7">
        <v>3</v>
      </c>
      <c r="H7" s="8">
        <f t="shared" si="0"/>
        <v>277057.89239939197</v>
      </c>
      <c r="I7" s="7">
        <v>3</v>
      </c>
      <c r="J7" s="8">
        <v>114174.968400185</v>
      </c>
    </row>
    <row r="8" spans="2:10" x14ac:dyDescent="0.25">
      <c r="B8" s="7">
        <v>4</v>
      </c>
      <c r="C8" s="8">
        <v>461304.85338938102</v>
      </c>
      <c r="D8" s="7">
        <v>4</v>
      </c>
      <c r="E8" s="8">
        <v>5480994.5442741998</v>
      </c>
      <c r="G8" s="7">
        <v>4</v>
      </c>
      <c r="H8" s="8">
        <f t="shared" si="0"/>
        <v>461304.85338938102</v>
      </c>
      <c r="I8" s="7">
        <v>4</v>
      </c>
      <c r="J8" s="8">
        <v>5480994.5442741998</v>
      </c>
    </row>
    <row r="9" spans="2:10" x14ac:dyDescent="0.25">
      <c r="B9" s="7">
        <v>5</v>
      </c>
      <c r="C9" s="8">
        <v>1022586.26976226</v>
      </c>
      <c r="D9" s="7">
        <v>5</v>
      </c>
      <c r="E9" s="8">
        <v>19102942.875029799</v>
      </c>
      <c r="G9" s="7">
        <v>5</v>
      </c>
      <c r="H9" s="8">
        <f t="shared" si="0"/>
        <v>1022586.26976226</v>
      </c>
      <c r="I9" s="7">
        <v>5</v>
      </c>
      <c r="J9" s="8">
        <v>19102942.875029799</v>
      </c>
    </row>
    <row r="10" spans="2:10" x14ac:dyDescent="0.25">
      <c r="B10" s="7" t="s">
        <v>2</v>
      </c>
      <c r="C10" s="8"/>
      <c r="D10" s="7" t="s">
        <v>2</v>
      </c>
      <c r="E10" s="8"/>
      <c r="G10" s="7" t="s">
        <v>2</v>
      </c>
      <c r="H10" s="8"/>
      <c r="I10" s="7" t="s">
        <v>2</v>
      </c>
      <c r="J10" s="8"/>
    </row>
    <row r="11" spans="2:10" x14ac:dyDescent="0.25">
      <c r="B11" s="7" t="s">
        <v>1</v>
      </c>
      <c r="C11" s="8" t="s">
        <v>34</v>
      </c>
      <c r="D11" s="7" t="s">
        <v>1</v>
      </c>
      <c r="E11" s="8" t="s">
        <v>35</v>
      </c>
      <c r="G11" s="7" t="s">
        <v>1</v>
      </c>
      <c r="H11" s="8" t="s">
        <v>34</v>
      </c>
      <c r="I11" s="7" t="s">
        <v>1</v>
      </c>
      <c r="J11" s="8" t="s">
        <v>35</v>
      </c>
    </row>
    <row r="12" spans="2:10" x14ac:dyDescent="0.25">
      <c r="B12" s="7">
        <v>1</v>
      </c>
      <c r="C12" s="8">
        <v>563159.11971697595</v>
      </c>
      <c r="D12" s="7">
        <v>1</v>
      </c>
      <c r="E12" s="8">
        <v>8979156.7877258398</v>
      </c>
      <c r="G12" s="7">
        <v>1</v>
      </c>
      <c r="H12" s="8">
        <f t="shared" ref="H12:H16" si="1">+C12</f>
        <v>563159.11971697595</v>
      </c>
      <c r="I12" s="7">
        <v>1</v>
      </c>
      <c r="J12" s="8">
        <v>9841364.7983240895</v>
      </c>
    </row>
    <row r="13" spans="2:10" x14ac:dyDescent="0.25">
      <c r="B13" s="7">
        <v>2</v>
      </c>
      <c r="C13" s="8">
        <v>17226.3939410395</v>
      </c>
      <c r="D13" s="7">
        <v>2</v>
      </c>
      <c r="E13" s="8">
        <v>10099.735916109001</v>
      </c>
      <c r="G13" s="7">
        <v>2</v>
      </c>
      <c r="H13" s="8">
        <f t="shared" si="1"/>
        <v>17226.3939410395</v>
      </c>
      <c r="I13" s="7">
        <v>2</v>
      </c>
      <c r="J13" s="8">
        <v>10253.0900743395</v>
      </c>
    </row>
    <row r="14" spans="2:10" x14ac:dyDescent="0.25">
      <c r="B14" s="7">
        <v>3</v>
      </c>
      <c r="C14" s="8">
        <v>58109.270359607697</v>
      </c>
      <c r="D14" s="7">
        <v>3</v>
      </c>
      <c r="E14" s="8">
        <v>39826.191623800798</v>
      </c>
      <c r="G14" s="7">
        <v>3</v>
      </c>
      <c r="H14" s="8">
        <f t="shared" si="1"/>
        <v>58109.270359607697</v>
      </c>
      <c r="I14" s="7">
        <v>3</v>
      </c>
      <c r="J14" s="8">
        <v>40553.067240664597</v>
      </c>
    </row>
    <row r="15" spans="2:10" x14ac:dyDescent="0.25">
      <c r="B15" s="7">
        <v>4</v>
      </c>
      <c r="C15" s="8">
        <v>113189.44362472001</v>
      </c>
      <c r="D15" s="7">
        <v>4</v>
      </c>
      <c r="E15" s="8">
        <v>2115791.8821597099</v>
      </c>
      <c r="G15" s="7">
        <v>4</v>
      </c>
      <c r="H15" s="8">
        <f t="shared" si="1"/>
        <v>113189.44362472001</v>
      </c>
      <c r="I15" s="7">
        <v>4</v>
      </c>
      <c r="J15" s="8">
        <v>2152602.1215620702</v>
      </c>
    </row>
    <row r="16" spans="2:10" ht="15.75" thickBot="1" x14ac:dyDescent="0.3">
      <c r="B16" s="9">
        <v>5</v>
      </c>
      <c r="C16" s="8">
        <v>176829.95070434001</v>
      </c>
      <c r="D16" s="9">
        <v>5</v>
      </c>
      <c r="E16" s="8">
        <v>5314698.9369746102</v>
      </c>
      <c r="G16" s="9">
        <v>5</v>
      </c>
      <c r="H16" s="8">
        <f t="shared" si="1"/>
        <v>176829.95070434001</v>
      </c>
      <c r="I16" s="9">
        <v>5</v>
      </c>
      <c r="J16" s="8">
        <v>5430605.63478762</v>
      </c>
    </row>
    <row r="17" spans="2:10" x14ac:dyDescent="0.25">
      <c r="B17" s="23" t="s">
        <v>3</v>
      </c>
      <c r="C17" s="24"/>
      <c r="D17" s="23" t="s">
        <v>3</v>
      </c>
      <c r="E17" s="24"/>
      <c r="G17" s="23" t="s">
        <v>3</v>
      </c>
      <c r="H17" s="24"/>
      <c r="I17" s="23" t="s">
        <v>3</v>
      </c>
      <c r="J17" s="24"/>
    </row>
    <row r="18" spans="2:10" x14ac:dyDescent="0.25">
      <c r="B18" s="10" t="s">
        <v>4</v>
      </c>
      <c r="C18" s="11">
        <f>SUM(C5:C9)</f>
        <v>2105540.8113832148</v>
      </c>
      <c r="D18" s="10" t="s">
        <v>4</v>
      </c>
      <c r="E18" s="11">
        <f>SUM(E5:E9)</f>
        <v>29787825.276087485</v>
      </c>
      <c r="G18" s="10" t="s">
        <v>4</v>
      </c>
      <c r="H18" s="11">
        <f>SUM(H5:H9)</f>
        <v>2105540.8113832148</v>
      </c>
      <c r="I18" s="10" t="s">
        <v>4</v>
      </c>
      <c r="J18" s="11">
        <f>SUM(J5:J9)</f>
        <v>29787825.276087485</v>
      </c>
    </row>
    <row r="19" spans="2:10" x14ac:dyDescent="0.25">
      <c r="B19" s="10" t="s">
        <v>5</v>
      </c>
      <c r="C19" s="11">
        <f>SUM(C12:C16)</f>
        <v>928514.17834668304</v>
      </c>
      <c r="D19" s="10" t="s">
        <v>5</v>
      </c>
      <c r="E19" s="11">
        <f>SUM(E12:E16)</f>
        <v>16459573.534400072</v>
      </c>
      <c r="G19" s="10" t="s">
        <v>5</v>
      </c>
      <c r="H19" s="11">
        <f>SUM(H12:H16)</f>
        <v>928514.17834668304</v>
      </c>
      <c r="I19" s="10" t="s">
        <v>5</v>
      </c>
      <c r="J19" s="11">
        <f>SUM(J12:J16)</f>
        <v>17475378.711988784</v>
      </c>
    </row>
    <row r="20" spans="2:10" x14ac:dyDescent="0.25">
      <c r="B20" s="20" t="s">
        <v>6</v>
      </c>
      <c r="C20" s="21"/>
      <c r="D20" s="20" t="s">
        <v>6</v>
      </c>
      <c r="E20" s="21"/>
      <c r="G20" s="20" t="s">
        <v>6</v>
      </c>
      <c r="H20" s="21"/>
      <c r="I20" s="20" t="s">
        <v>6</v>
      </c>
      <c r="J20" s="21"/>
    </row>
    <row r="21" spans="2:10" x14ac:dyDescent="0.25">
      <c r="B21" s="10" t="s">
        <v>4</v>
      </c>
      <c r="C21" s="11">
        <f>SUM(C6:C9)</f>
        <v>1830897.6339404946</v>
      </c>
      <c r="D21" s="10" t="s">
        <v>4</v>
      </c>
      <c r="E21" s="11">
        <f>SUM(E6:E9)</f>
        <v>24721902.480127759</v>
      </c>
      <c r="G21" s="10" t="s">
        <v>4</v>
      </c>
      <c r="H21" s="11">
        <f>SUM(H6:H9)</f>
        <v>1830897.6339404946</v>
      </c>
      <c r="I21" s="10" t="s">
        <v>4</v>
      </c>
      <c r="J21" s="11">
        <f>SUM(J6:J9)</f>
        <v>24721902.480127759</v>
      </c>
    </row>
    <row r="22" spans="2:10" x14ac:dyDescent="0.25">
      <c r="B22" s="10" t="s">
        <v>5</v>
      </c>
      <c r="C22" s="11">
        <f>SUM(C13:C16)</f>
        <v>365355.0586297072</v>
      </c>
      <c r="D22" s="10" t="s">
        <v>5</v>
      </c>
      <c r="E22" s="11">
        <f>SUM(E13:E16)</f>
        <v>7480416.7466742303</v>
      </c>
      <c r="G22" s="10" t="s">
        <v>5</v>
      </c>
      <c r="H22" s="11">
        <f>SUM(H13:H16)</f>
        <v>365355.0586297072</v>
      </c>
      <c r="I22" s="10" t="s">
        <v>5</v>
      </c>
      <c r="J22" s="11">
        <f>SUM(J13:J16)</f>
        <v>7634013.9136646949</v>
      </c>
    </row>
    <row r="23" spans="2:10" x14ac:dyDescent="0.25">
      <c r="B23" s="20" t="s">
        <v>7</v>
      </c>
      <c r="C23" s="21"/>
      <c r="D23" s="20" t="s">
        <v>7</v>
      </c>
      <c r="E23" s="21"/>
      <c r="G23" s="20" t="s">
        <v>7</v>
      </c>
      <c r="H23" s="21"/>
      <c r="I23" s="20" t="s">
        <v>7</v>
      </c>
      <c r="J23" s="21"/>
    </row>
    <row r="24" spans="2:10" x14ac:dyDescent="0.25">
      <c r="B24" s="10" t="s">
        <v>4</v>
      </c>
      <c r="C24" s="11">
        <f>C5</f>
        <v>274643.17744271999</v>
      </c>
      <c r="D24" s="10" t="s">
        <v>4</v>
      </c>
      <c r="E24" s="11">
        <f>E5</f>
        <v>5065922.7959597297</v>
      </c>
      <c r="G24" s="10" t="s">
        <v>4</v>
      </c>
      <c r="H24" s="11">
        <f>H5</f>
        <v>274643.17744271999</v>
      </c>
      <c r="I24" s="10" t="s">
        <v>4</v>
      </c>
      <c r="J24" s="11">
        <f>J5</f>
        <v>5065922.7959597297</v>
      </c>
    </row>
    <row r="25" spans="2:10" ht="15.75" thickBot="1" x14ac:dyDescent="0.3">
      <c r="B25" s="12" t="s">
        <v>5</v>
      </c>
      <c r="C25" s="13">
        <f>C12</f>
        <v>563159.11971697595</v>
      </c>
      <c r="D25" s="12" t="s">
        <v>5</v>
      </c>
      <c r="E25" s="13">
        <f>E12</f>
        <v>8979156.7877258398</v>
      </c>
      <c r="G25" s="12" t="s">
        <v>5</v>
      </c>
      <c r="H25" s="13">
        <f>H12</f>
        <v>563159.11971697595</v>
      </c>
      <c r="I25" s="12" t="s">
        <v>5</v>
      </c>
      <c r="J25" s="13">
        <f>J12</f>
        <v>9841364.7983240895</v>
      </c>
    </row>
    <row r="27" spans="2:10" x14ac:dyDescent="0.25">
      <c r="B27" t="s">
        <v>8</v>
      </c>
      <c r="C27" t="s">
        <v>9</v>
      </c>
      <c r="D27" t="s">
        <v>10</v>
      </c>
      <c r="G27" t="s">
        <v>8</v>
      </c>
      <c r="H27" t="s">
        <v>9</v>
      </c>
      <c r="I27" t="s">
        <v>10</v>
      </c>
    </row>
    <row r="28" spans="2:10" x14ac:dyDescent="0.25">
      <c r="B28" t="s">
        <v>4</v>
      </c>
      <c r="C28" s="1">
        <f>(C18+E18)</f>
        <v>31893366.087470699</v>
      </c>
      <c r="D28" s="2">
        <f>C28/907184.74+0.03</f>
        <v>35.186418181671243</v>
      </c>
      <c r="G28" t="s">
        <v>4</v>
      </c>
      <c r="H28" s="1">
        <f>(H18+J18)</f>
        <v>31893366.087470699</v>
      </c>
      <c r="I28" s="2">
        <f>H28/907184.74+0.03</f>
        <v>35.186418181671243</v>
      </c>
    </row>
    <row r="29" spans="2:10" x14ac:dyDescent="0.25">
      <c r="B29" t="s">
        <v>5</v>
      </c>
      <c r="C29" s="1">
        <f>C19+E19</f>
        <v>17388087.712746754</v>
      </c>
      <c r="D29" s="2">
        <f>C29/907184.74+0.05</f>
        <v>19.217085761106116</v>
      </c>
      <c r="G29" t="s">
        <v>5</v>
      </c>
      <c r="H29" s="1">
        <f>H19+J19</f>
        <v>18403892.890335467</v>
      </c>
      <c r="I29" s="2">
        <f>H29/907184.74+0.05</f>
        <v>20.336819298057712</v>
      </c>
    </row>
    <row r="31" spans="2:10" x14ac:dyDescent="0.25">
      <c r="B31" t="s">
        <v>11</v>
      </c>
      <c r="C31" t="s">
        <v>13</v>
      </c>
      <c r="D31" t="s">
        <v>14</v>
      </c>
    </row>
    <row r="32" spans="2:10" x14ac:dyDescent="0.25">
      <c r="B32" t="s">
        <v>12</v>
      </c>
      <c r="C32" s="16">
        <f>I28-D28</f>
        <v>0</v>
      </c>
      <c r="D32" s="14">
        <f>(I28-D28)/D28</f>
        <v>0</v>
      </c>
    </row>
    <row r="33" spans="2:4" x14ac:dyDescent="0.25">
      <c r="B33" t="s">
        <v>2</v>
      </c>
      <c r="C33" s="17">
        <f>I29-D29</f>
        <v>1.1197335369515962</v>
      </c>
      <c r="D33" s="14">
        <f>(I29-D29)/D29</f>
        <v>5.8267603676820219E-2</v>
      </c>
    </row>
    <row r="34" spans="2:4" x14ac:dyDescent="0.25">
      <c r="D34" s="1"/>
    </row>
    <row r="35" spans="2:4" x14ac:dyDescent="0.25">
      <c r="D35" s="1"/>
    </row>
  </sheetData>
  <mergeCells count="14">
    <mergeCell ref="G23:H23"/>
    <mergeCell ref="I23:J23"/>
    <mergeCell ref="B1:E1"/>
    <mergeCell ref="G1:J1"/>
    <mergeCell ref="G17:H17"/>
    <mergeCell ref="I17:J17"/>
    <mergeCell ref="G20:H20"/>
    <mergeCell ref="I20:J20"/>
    <mergeCell ref="B23:C23"/>
    <mergeCell ref="D23:E23"/>
    <mergeCell ref="B17:C17"/>
    <mergeCell ref="D17:E17"/>
    <mergeCell ref="B20:C20"/>
    <mergeCell ref="D20:E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EB1EF-FB7F-401B-919B-915E4AD74270}">
  <dimension ref="B1:J35"/>
  <sheetViews>
    <sheetView tabSelected="1" zoomScale="85" zoomScaleNormal="85" workbookViewId="0">
      <selection activeCell="O16" sqref="O16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7" max="7" width="15.85546875" bestFit="1" customWidth="1"/>
    <col min="8" max="8" width="17.28515625" bestFit="1" customWidth="1"/>
    <col min="9" max="9" width="16.85546875" bestFit="1" customWidth="1"/>
    <col min="10" max="10" width="18.42578125" bestFit="1" customWidth="1"/>
  </cols>
  <sheetData>
    <row r="1" spans="2:10" ht="15.75" thickBot="1" x14ac:dyDescent="0.3">
      <c r="B1" s="22" t="s">
        <v>23</v>
      </c>
      <c r="C1" s="22"/>
      <c r="D1" s="22"/>
      <c r="E1" s="22"/>
      <c r="G1" s="22" t="s">
        <v>24</v>
      </c>
      <c r="H1" s="22"/>
      <c r="I1" s="22"/>
      <c r="J1" s="22"/>
    </row>
    <row r="2" spans="2:10" x14ac:dyDescent="0.25">
      <c r="B2" s="3" t="s">
        <v>38</v>
      </c>
      <c r="C2" s="4"/>
      <c r="D2" s="3" t="s">
        <v>39</v>
      </c>
      <c r="E2" s="4"/>
      <c r="G2" s="3" t="s">
        <v>38</v>
      </c>
      <c r="H2" s="4"/>
      <c r="I2" s="3" t="s">
        <v>39</v>
      </c>
      <c r="J2" s="4"/>
    </row>
    <row r="3" spans="2:10" x14ac:dyDescent="0.25">
      <c r="B3" s="5" t="s">
        <v>0</v>
      </c>
      <c r="C3" s="6"/>
      <c r="D3" s="5" t="s">
        <v>0</v>
      </c>
      <c r="E3" s="6"/>
      <c r="G3" s="5" t="s">
        <v>0</v>
      </c>
      <c r="H3" s="6"/>
      <c r="I3" s="5" t="s">
        <v>0</v>
      </c>
      <c r="J3" s="6"/>
    </row>
    <row r="4" spans="2:10" x14ac:dyDescent="0.25">
      <c r="B4" s="5" t="s">
        <v>1</v>
      </c>
      <c r="C4" s="6" t="s">
        <v>34</v>
      </c>
      <c r="D4" s="5" t="s">
        <v>1</v>
      </c>
      <c r="E4" s="6" t="s">
        <v>35</v>
      </c>
      <c r="G4" s="5" t="s">
        <v>1</v>
      </c>
      <c r="H4" s="6" t="s">
        <v>34</v>
      </c>
      <c r="I4" s="5" t="s">
        <v>1</v>
      </c>
      <c r="J4" s="6" t="s">
        <v>35</v>
      </c>
    </row>
    <row r="5" spans="2:10" x14ac:dyDescent="0.25">
      <c r="B5" s="7">
        <v>1</v>
      </c>
      <c r="C5" s="8">
        <v>283363.89668081101</v>
      </c>
      <c r="D5" s="7">
        <v>1</v>
      </c>
      <c r="E5" s="8">
        <v>5261916.2508923598</v>
      </c>
      <c r="G5" s="7">
        <v>1</v>
      </c>
      <c r="H5" s="8">
        <f>+C5</f>
        <v>283363.89668081101</v>
      </c>
      <c r="I5" s="7">
        <v>1</v>
      </c>
      <c r="J5" s="8">
        <v>5261916.2508923598</v>
      </c>
    </row>
    <row r="6" spans="2:10" x14ac:dyDescent="0.25">
      <c r="B6" s="7">
        <v>2</v>
      </c>
      <c r="C6" s="8">
        <v>97678.764759774494</v>
      </c>
      <c r="D6" s="7">
        <v>2</v>
      </c>
      <c r="E6" s="8">
        <v>24160.698314941001</v>
      </c>
      <c r="G6" s="7">
        <v>2</v>
      </c>
      <c r="H6" s="8">
        <f t="shared" ref="H6:H9" si="0">+C6</f>
        <v>97678.764759774494</v>
      </c>
      <c r="I6" s="7">
        <v>2</v>
      </c>
      <c r="J6" s="8">
        <v>24160.698314941001</v>
      </c>
    </row>
    <row r="7" spans="2:10" x14ac:dyDescent="0.25">
      <c r="B7" s="7">
        <v>3</v>
      </c>
      <c r="C7" s="8">
        <v>264826.80002491898</v>
      </c>
      <c r="D7" s="7">
        <v>3</v>
      </c>
      <c r="E7" s="8">
        <v>107325.653609598</v>
      </c>
      <c r="G7" s="7">
        <v>3</v>
      </c>
      <c r="H7" s="8">
        <f t="shared" si="0"/>
        <v>264826.80002491898</v>
      </c>
      <c r="I7" s="7">
        <v>3</v>
      </c>
      <c r="J7" s="8">
        <v>107325.653609598</v>
      </c>
    </row>
    <row r="8" spans="2:10" x14ac:dyDescent="0.25">
      <c r="B8" s="7">
        <v>4</v>
      </c>
      <c r="C8" s="8">
        <v>413920.80498553597</v>
      </c>
      <c r="D8" s="7">
        <v>4</v>
      </c>
      <c r="E8" s="8">
        <v>5735411.0763065601</v>
      </c>
      <c r="G8" s="7">
        <v>4</v>
      </c>
      <c r="H8" s="8">
        <f t="shared" si="0"/>
        <v>413920.80498553597</v>
      </c>
      <c r="I8" s="7">
        <v>4</v>
      </c>
      <c r="J8" s="8">
        <v>5735411.0763065601</v>
      </c>
    </row>
    <row r="9" spans="2:10" x14ac:dyDescent="0.25">
      <c r="B9" s="7">
        <v>5</v>
      </c>
      <c r="C9" s="8">
        <v>1089558.8941176301</v>
      </c>
      <c r="D9" s="7">
        <v>5</v>
      </c>
      <c r="E9" s="8">
        <v>20647657.4165617</v>
      </c>
      <c r="G9" s="7">
        <v>5</v>
      </c>
      <c r="H9" s="8">
        <f t="shared" si="0"/>
        <v>1089558.8941176301</v>
      </c>
      <c r="I9" s="7">
        <v>5</v>
      </c>
      <c r="J9" s="8">
        <v>20647657.4165617</v>
      </c>
    </row>
    <row r="10" spans="2:10" x14ac:dyDescent="0.25">
      <c r="B10" s="7" t="s">
        <v>2</v>
      </c>
      <c r="C10" s="8"/>
      <c r="D10" s="7" t="s">
        <v>2</v>
      </c>
      <c r="E10" s="8"/>
      <c r="G10" s="7" t="s">
        <v>2</v>
      </c>
      <c r="H10" s="8"/>
      <c r="I10" s="7" t="s">
        <v>2</v>
      </c>
      <c r="J10" s="8"/>
    </row>
    <row r="11" spans="2:10" x14ac:dyDescent="0.25">
      <c r="B11" s="7" t="s">
        <v>1</v>
      </c>
      <c r="C11" s="8" t="s">
        <v>34</v>
      </c>
      <c r="D11" s="7" t="s">
        <v>1</v>
      </c>
      <c r="E11" s="8" t="s">
        <v>35</v>
      </c>
      <c r="G11" s="7" t="s">
        <v>1</v>
      </c>
      <c r="H11" s="8" t="s">
        <v>34</v>
      </c>
      <c r="I11" s="7" t="s">
        <v>1</v>
      </c>
      <c r="J11" s="8" t="s">
        <v>35</v>
      </c>
    </row>
    <row r="12" spans="2:10" x14ac:dyDescent="0.25">
      <c r="B12" s="7">
        <v>1</v>
      </c>
      <c r="C12" s="8">
        <v>515660.16109467403</v>
      </c>
      <c r="D12" s="7">
        <v>1</v>
      </c>
      <c r="E12" s="8">
        <v>8433714.7811687794</v>
      </c>
      <c r="G12" s="7">
        <v>1</v>
      </c>
      <c r="H12" s="8">
        <f t="shared" ref="H12:H16" si="1">+C12</f>
        <v>515660.16109467403</v>
      </c>
      <c r="I12" s="7">
        <v>1</v>
      </c>
      <c r="J12" s="8">
        <v>9373485.4529769309</v>
      </c>
    </row>
    <row r="13" spans="2:10" x14ac:dyDescent="0.25">
      <c r="B13" s="7">
        <v>2</v>
      </c>
      <c r="C13" s="8">
        <v>24301.779883849402</v>
      </c>
      <c r="D13" s="7">
        <v>2</v>
      </c>
      <c r="E13" s="8">
        <v>9858.8359437144009</v>
      </c>
      <c r="G13" s="7">
        <v>2</v>
      </c>
      <c r="H13" s="8">
        <f t="shared" si="1"/>
        <v>24301.779883849402</v>
      </c>
      <c r="I13" s="7">
        <v>2</v>
      </c>
      <c r="J13" s="8">
        <v>10026.7275156383</v>
      </c>
    </row>
    <row r="14" spans="2:10" x14ac:dyDescent="0.25">
      <c r="B14" s="7">
        <v>3</v>
      </c>
      <c r="C14" s="8">
        <v>53052.8714059267</v>
      </c>
      <c r="D14" s="7">
        <v>3</v>
      </c>
      <c r="E14" s="8">
        <v>36898.003962775998</v>
      </c>
      <c r="G14" s="7">
        <v>3</v>
      </c>
      <c r="H14" s="8">
        <f t="shared" si="1"/>
        <v>53052.8714059267</v>
      </c>
      <c r="I14" s="7">
        <v>3</v>
      </c>
      <c r="J14" s="8">
        <v>37622.255024551603</v>
      </c>
    </row>
    <row r="15" spans="2:10" x14ac:dyDescent="0.25">
      <c r="B15" s="7">
        <v>4</v>
      </c>
      <c r="C15" s="8">
        <v>101895.700240969</v>
      </c>
      <c r="D15" s="7">
        <v>4</v>
      </c>
      <c r="E15" s="8">
        <v>2174696.8044296401</v>
      </c>
      <c r="G15" s="7">
        <v>4</v>
      </c>
      <c r="H15" s="8">
        <f t="shared" si="1"/>
        <v>101895.700240969</v>
      </c>
      <c r="I15" s="7">
        <v>4</v>
      </c>
      <c r="J15" s="8">
        <v>2215363.2516521099</v>
      </c>
    </row>
    <row r="16" spans="2:10" ht="15.75" thickBot="1" x14ac:dyDescent="0.3">
      <c r="B16" s="9">
        <v>5</v>
      </c>
      <c r="C16" s="8">
        <v>181012.895930317</v>
      </c>
      <c r="D16" s="9">
        <v>5</v>
      </c>
      <c r="E16" s="8">
        <v>5538774.7954274798</v>
      </c>
      <c r="G16" s="9">
        <v>5</v>
      </c>
      <c r="H16" s="8">
        <f t="shared" si="1"/>
        <v>181012.895930317</v>
      </c>
      <c r="I16" s="9">
        <v>5</v>
      </c>
      <c r="J16" s="8">
        <v>5669625.2538387002</v>
      </c>
    </row>
    <row r="17" spans="2:10" x14ac:dyDescent="0.25">
      <c r="B17" s="23" t="s">
        <v>3</v>
      </c>
      <c r="C17" s="24"/>
      <c r="D17" s="23" t="s">
        <v>3</v>
      </c>
      <c r="E17" s="24"/>
      <c r="G17" s="23" t="s">
        <v>3</v>
      </c>
      <c r="H17" s="24"/>
      <c r="I17" s="23" t="s">
        <v>3</v>
      </c>
      <c r="J17" s="24"/>
    </row>
    <row r="18" spans="2:10" x14ac:dyDescent="0.25">
      <c r="B18" s="10" t="s">
        <v>4</v>
      </c>
      <c r="C18" s="11">
        <f>SUM(C5:C9)</f>
        <v>2149349.1605686704</v>
      </c>
      <c r="D18" s="10" t="s">
        <v>4</v>
      </c>
      <c r="E18" s="11">
        <f>SUM(E5:E9)</f>
        <v>31776471.095685158</v>
      </c>
      <c r="G18" s="10" t="s">
        <v>4</v>
      </c>
      <c r="H18" s="11">
        <f>SUM(H5:H9)</f>
        <v>2149349.1605686704</v>
      </c>
      <c r="I18" s="10" t="s">
        <v>4</v>
      </c>
      <c r="J18" s="11">
        <f>SUM(J5:J9)</f>
        <v>31776471.095685158</v>
      </c>
    </row>
    <row r="19" spans="2:10" x14ac:dyDescent="0.25">
      <c r="B19" s="10" t="s">
        <v>5</v>
      </c>
      <c r="C19" s="11">
        <f>SUM(C12:C16)</f>
        <v>875923.40855573607</v>
      </c>
      <c r="D19" s="10" t="s">
        <v>5</v>
      </c>
      <c r="E19" s="11">
        <f>SUM(E12:E16)</f>
        <v>16193943.220932387</v>
      </c>
      <c r="G19" s="10" t="s">
        <v>5</v>
      </c>
      <c r="H19" s="11">
        <f>SUM(H12:H16)</f>
        <v>875923.40855573607</v>
      </c>
      <c r="I19" s="10" t="s">
        <v>5</v>
      </c>
      <c r="J19" s="11">
        <f>SUM(J12:J16)</f>
        <v>17306122.941007931</v>
      </c>
    </row>
    <row r="20" spans="2:10" x14ac:dyDescent="0.25">
      <c r="B20" s="20" t="s">
        <v>6</v>
      </c>
      <c r="C20" s="21"/>
      <c r="D20" s="20" t="s">
        <v>6</v>
      </c>
      <c r="E20" s="21"/>
      <c r="G20" s="20" t="s">
        <v>6</v>
      </c>
      <c r="H20" s="21"/>
      <c r="I20" s="20" t="s">
        <v>6</v>
      </c>
      <c r="J20" s="21"/>
    </row>
    <row r="21" spans="2:10" x14ac:dyDescent="0.25">
      <c r="B21" s="10" t="s">
        <v>4</v>
      </c>
      <c r="C21" s="11">
        <f>SUM(C6:C9)</f>
        <v>1865985.2638878594</v>
      </c>
      <c r="D21" s="10" t="s">
        <v>4</v>
      </c>
      <c r="E21" s="11">
        <f>SUM(E6:E9)</f>
        <v>26514554.844792798</v>
      </c>
      <c r="G21" s="10" t="s">
        <v>4</v>
      </c>
      <c r="H21" s="11">
        <f>SUM(H6:H9)</f>
        <v>1865985.2638878594</v>
      </c>
      <c r="I21" s="10" t="s">
        <v>4</v>
      </c>
      <c r="J21" s="11">
        <f>SUM(J6:J9)</f>
        <v>26514554.844792798</v>
      </c>
    </row>
    <row r="22" spans="2:10" x14ac:dyDescent="0.25">
      <c r="B22" s="10" t="s">
        <v>5</v>
      </c>
      <c r="C22" s="11">
        <f>SUM(C13:C16)</f>
        <v>360263.2474610621</v>
      </c>
      <c r="D22" s="10" t="s">
        <v>5</v>
      </c>
      <c r="E22" s="11">
        <f>SUM(E13:E16)</f>
        <v>7760228.4397636103</v>
      </c>
      <c r="G22" s="10" t="s">
        <v>5</v>
      </c>
      <c r="H22" s="11">
        <f>SUM(H13:H16)</f>
        <v>360263.2474610621</v>
      </c>
      <c r="I22" s="10" t="s">
        <v>5</v>
      </c>
      <c r="J22" s="11">
        <f>SUM(J13:J16)</f>
        <v>7932637.4880309999</v>
      </c>
    </row>
    <row r="23" spans="2:10" x14ac:dyDescent="0.25">
      <c r="B23" s="20" t="s">
        <v>7</v>
      </c>
      <c r="C23" s="21"/>
      <c r="D23" s="20" t="s">
        <v>7</v>
      </c>
      <c r="E23" s="21"/>
      <c r="G23" s="20" t="s">
        <v>7</v>
      </c>
      <c r="H23" s="21"/>
      <c r="I23" s="20" t="s">
        <v>7</v>
      </c>
      <c r="J23" s="21"/>
    </row>
    <row r="24" spans="2:10" x14ac:dyDescent="0.25">
      <c r="B24" s="10" t="s">
        <v>4</v>
      </c>
      <c r="C24" s="11">
        <f>C5</f>
        <v>283363.89668081101</v>
      </c>
      <c r="D24" s="10" t="s">
        <v>4</v>
      </c>
      <c r="E24" s="11">
        <f>E5</f>
        <v>5261916.2508923598</v>
      </c>
      <c r="G24" s="10" t="s">
        <v>4</v>
      </c>
      <c r="H24" s="11">
        <f>H5</f>
        <v>283363.89668081101</v>
      </c>
      <c r="I24" s="10" t="s">
        <v>4</v>
      </c>
      <c r="J24" s="11">
        <f>J5</f>
        <v>5261916.2508923598</v>
      </c>
    </row>
    <row r="25" spans="2:10" ht="15.75" thickBot="1" x14ac:dyDescent="0.3">
      <c r="B25" s="12" t="s">
        <v>5</v>
      </c>
      <c r="C25" s="13">
        <f>C12</f>
        <v>515660.16109467403</v>
      </c>
      <c r="D25" s="12" t="s">
        <v>5</v>
      </c>
      <c r="E25" s="13">
        <f>E12</f>
        <v>8433714.7811687794</v>
      </c>
      <c r="G25" s="12" t="s">
        <v>5</v>
      </c>
      <c r="H25" s="13">
        <f>H12</f>
        <v>515660.16109467403</v>
      </c>
      <c r="I25" s="12" t="s">
        <v>5</v>
      </c>
      <c r="J25" s="13">
        <f>J12</f>
        <v>9373485.4529769309</v>
      </c>
    </row>
    <row r="27" spans="2:10" x14ac:dyDescent="0.25">
      <c r="B27" t="s">
        <v>8</v>
      </c>
      <c r="C27" t="s">
        <v>9</v>
      </c>
      <c r="D27" t="s">
        <v>10</v>
      </c>
      <c r="G27" t="s">
        <v>8</v>
      </c>
      <c r="H27" t="s">
        <v>9</v>
      </c>
      <c r="I27" t="s">
        <v>10</v>
      </c>
    </row>
    <row r="28" spans="2:10" x14ac:dyDescent="0.25">
      <c r="B28" t="s">
        <v>4</v>
      </c>
      <c r="C28" s="1">
        <f>(C18+E18)</f>
        <v>33925820.256253831</v>
      </c>
      <c r="D28" s="2">
        <f>C28/907184.74+0.03</f>
        <v>37.426815400856313</v>
      </c>
      <c r="G28" t="s">
        <v>4</v>
      </c>
      <c r="H28" s="1">
        <f>(H18+J18)</f>
        <v>33925820.256253831</v>
      </c>
      <c r="I28" s="2">
        <f>H28/907184.74+0.03</f>
        <v>37.426815400856313</v>
      </c>
    </row>
    <row r="29" spans="2:10" x14ac:dyDescent="0.25">
      <c r="B29" t="s">
        <v>5</v>
      </c>
      <c r="C29" s="1">
        <f>C19+E19</f>
        <v>17069866.629488122</v>
      </c>
      <c r="D29" s="2">
        <f>C29/907184.74+0.05</f>
        <v>18.866307061655515</v>
      </c>
      <c r="G29" t="s">
        <v>5</v>
      </c>
      <c r="H29" s="1">
        <f>H19+J19</f>
        <v>18182046.349563666</v>
      </c>
      <c r="I29" s="2">
        <f>H29/907184.74+0.05</f>
        <v>20.092275346875507</v>
      </c>
    </row>
    <row r="31" spans="2:10" x14ac:dyDescent="0.25">
      <c r="B31" t="s">
        <v>11</v>
      </c>
      <c r="C31" t="s">
        <v>13</v>
      </c>
      <c r="D31" t="s">
        <v>14</v>
      </c>
    </row>
    <row r="32" spans="2:10" x14ac:dyDescent="0.25">
      <c r="B32" t="s">
        <v>12</v>
      </c>
      <c r="C32" s="16">
        <f>I28-D28</f>
        <v>0</v>
      </c>
      <c r="D32" s="14">
        <f>(I28-D28)/D28</f>
        <v>0</v>
      </c>
    </row>
    <row r="33" spans="2:4" x14ac:dyDescent="0.25">
      <c r="B33" t="s">
        <v>2</v>
      </c>
      <c r="C33" s="17">
        <f>I29-D29</f>
        <v>1.2259682852199916</v>
      </c>
      <c r="D33" s="14">
        <f>(I29-D29)/D29</f>
        <v>6.4981889736740725E-2</v>
      </c>
    </row>
    <row r="34" spans="2:4" x14ac:dyDescent="0.25">
      <c r="D34" s="1"/>
    </row>
    <row r="35" spans="2:4" x14ac:dyDescent="0.25">
      <c r="D35" s="1"/>
    </row>
  </sheetData>
  <mergeCells count="14">
    <mergeCell ref="B20:C20"/>
    <mergeCell ref="D20:E20"/>
    <mergeCell ref="G20:H20"/>
    <mergeCell ref="I20:J20"/>
    <mergeCell ref="B23:C23"/>
    <mergeCell ref="D23:E23"/>
    <mergeCell ref="G23:H23"/>
    <mergeCell ref="I23:J23"/>
    <mergeCell ref="B1:E1"/>
    <mergeCell ref="G1:J1"/>
    <mergeCell ref="B17:C17"/>
    <mergeCell ref="D17:E17"/>
    <mergeCell ref="G17:H17"/>
    <mergeCell ref="I17:J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4"/>
  <sheetViews>
    <sheetView workbookViewId="0">
      <selection activeCell="N21" sqref="N21"/>
    </sheetView>
  </sheetViews>
  <sheetFormatPr defaultRowHeight="15" x14ac:dyDescent="0.25"/>
  <cols>
    <col min="1" max="1" width="16.140625" customWidth="1"/>
    <col min="2" max="2" width="8.85546875" bestFit="1" customWidth="1"/>
    <col min="3" max="3" width="3.140625" customWidth="1"/>
    <col min="4" max="4" width="13.42578125" customWidth="1"/>
    <col min="5" max="5" width="14" customWidth="1"/>
    <col min="6" max="6" width="2.7109375" customWidth="1"/>
  </cols>
  <sheetData>
    <row r="1" spans="1:8" x14ac:dyDescent="0.25">
      <c r="A1" s="25"/>
      <c r="B1" s="25"/>
      <c r="D1" s="25"/>
      <c r="E1" s="25"/>
      <c r="G1" s="25"/>
      <c r="H1" s="25"/>
    </row>
    <row r="3" spans="1:8" x14ac:dyDescent="0.25">
      <c r="B3" s="2"/>
      <c r="E3" s="2"/>
      <c r="G3" s="16"/>
      <c r="H3" s="15"/>
    </row>
    <row r="4" spans="1:8" x14ac:dyDescent="0.25">
      <c r="B4" s="2"/>
      <c r="E4" s="2"/>
      <c r="G4" s="18"/>
      <c r="H4" s="19"/>
    </row>
    <row r="6" spans="1:8" ht="15" customHeight="1" x14ac:dyDescent="0.25">
      <c r="A6" s="25" t="s">
        <v>26</v>
      </c>
      <c r="B6" s="25"/>
      <c r="D6" s="25" t="s">
        <v>27</v>
      </c>
      <c r="E6" s="25"/>
      <c r="G6" s="25" t="s">
        <v>11</v>
      </c>
      <c r="H6" s="25"/>
    </row>
    <row r="7" spans="1:8" x14ac:dyDescent="0.25">
      <c r="A7" t="s">
        <v>15</v>
      </c>
      <c r="B7" t="s">
        <v>10</v>
      </c>
      <c r="D7" t="s">
        <v>15</v>
      </c>
      <c r="E7" t="s">
        <v>10</v>
      </c>
      <c r="G7" t="s">
        <v>3</v>
      </c>
      <c r="H7" t="s">
        <v>16</v>
      </c>
    </row>
    <row r="8" spans="1:8" x14ac:dyDescent="0.25">
      <c r="A8" t="s">
        <v>4</v>
      </c>
      <c r="B8" s="2">
        <f>'2020'!D28</f>
        <v>78.630260853345746</v>
      </c>
      <c r="D8" t="s">
        <v>4</v>
      </c>
      <c r="E8" s="2">
        <f>'2020'!I28</f>
        <v>78.630260853345746</v>
      </c>
      <c r="G8" s="16">
        <f>(E8-B8)</f>
        <v>0</v>
      </c>
      <c r="H8" s="15">
        <f>(E8-B8)/B8</f>
        <v>0</v>
      </c>
    </row>
    <row r="9" spans="1:8" x14ac:dyDescent="0.25">
      <c r="A9" t="s">
        <v>5</v>
      </c>
      <c r="B9" s="2">
        <f>'2020'!D29</f>
        <v>44.270988312274014</v>
      </c>
      <c r="D9" t="s">
        <v>5</v>
      </c>
      <c r="E9" s="2">
        <f>'2020'!I29</f>
        <v>45.079153941878261</v>
      </c>
      <c r="G9" s="18">
        <f>(E9-B9)</f>
        <v>0.80816562960424676</v>
      </c>
      <c r="H9" s="19">
        <f>(E9-B9)/B9</f>
        <v>1.8254971492926552E-2</v>
      </c>
    </row>
    <row r="10" spans="1:8" x14ac:dyDescent="0.25">
      <c r="G10" s="16"/>
      <c r="H10" s="15"/>
    </row>
    <row r="11" spans="1:8" x14ac:dyDescent="0.25">
      <c r="A11" s="25" t="s">
        <v>18</v>
      </c>
      <c r="B11" s="25"/>
      <c r="D11" s="25" t="s">
        <v>29</v>
      </c>
      <c r="E11" s="25"/>
      <c r="G11" s="25" t="s">
        <v>11</v>
      </c>
      <c r="H11" s="25"/>
    </row>
    <row r="12" spans="1:8" x14ac:dyDescent="0.25">
      <c r="A12" t="s">
        <v>15</v>
      </c>
      <c r="B12" t="s">
        <v>10</v>
      </c>
      <c r="D12" t="s">
        <v>15</v>
      </c>
      <c r="E12" t="s">
        <v>10</v>
      </c>
      <c r="G12" t="s">
        <v>3</v>
      </c>
      <c r="H12" t="s">
        <v>16</v>
      </c>
    </row>
    <row r="13" spans="1:8" x14ac:dyDescent="0.25">
      <c r="A13" t="s">
        <v>4</v>
      </c>
      <c r="B13" s="2">
        <f>'2030'!D28</f>
        <v>40.236959153096926</v>
      </c>
      <c r="D13" t="s">
        <v>4</v>
      </c>
      <c r="E13" s="2">
        <f>'2030'!I28</f>
        <v>40.236959153096926</v>
      </c>
      <c r="G13" s="16">
        <f>(E13-B13)</f>
        <v>0</v>
      </c>
      <c r="H13" s="15">
        <f>(E13-B13)/B13</f>
        <v>0</v>
      </c>
    </row>
    <row r="14" spans="1:8" x14ac:dyDescent="0.25">
      <c r="A14" t="s">
        <v>5</v>
      </c>
      <c r="B14" s="2">
        <f>'2030'!D29</f>
        <v>23.816015488486276</v>
      </c>
      <c r="D14" t="s">
        <v>5</v>
      </c>
      <c r="E14" s="2">
        <f>'2030'!I29</f>
        <v>24.723060891804472</v>
      </c>
      <c r="G14" s="18">
        <f>(E14-B14)</f>
        <v>0.90704540331819672</v>
      </c>
      <c r="H14" s="15">
        <f>(E14-B14)/B14</f>
        <v>3.8085522901876806E-2</v>
      </c>
    </row>
    <row r="15" spans="1:8" x14ac:dyDescent="0.25">
      <c r="G15" s="16"/>
      <c r="H15" s="15"/>
    </row>
    <row r="16" spans="1:8" x14ac:dyDescent="0.25">
      <c r="A16" s="25" t="s">
        <v>28</v>
      </c>
      <c r="B16" s="25"/>
      <c r="D16" s="25" t="s">
        <v>30</v>
      </c>
      <c r="E16" s="25"/>
      <c r="G16" s="25" t="s">
        <v>11</v>
      </c>
      <c r="H16" s="25"/>
    </row>
    <row r="17" spans="1:8" x14ac:dyDescent="0.25">
      <c r="A17" t="s">
        <v>15</v>
      </c>
      <c r="B17" t="s">
        <v>10</v>
      </c>
      <c r="D17" t="s">
        <v>15</v>
      </c>
      <c r="E17" t="s">
        <v>10</v>
      </c>
      <c r="G17" t="s">
        <v>3</v>
      </c>
      <c r="H17" t="s">
        <v>16</v>
      </c>
    </row>
    <row r="18" spans="1:8" x14ac:dyDescent="0.25">
      <c r="A18" t="s">
        <v>4</v>
      </c>
      <c r="B18" s="2">
        <f>'2040'!D28</f>
        <v>35.186418181671243</v>
      </c>
      <c r="D18" t="s">
        <v>4</v>
      </c>
      <c r="E18" s="2">
        <f>'2040'!I28</f>
        <v>35.186418181671243</v>
      </c>
      <c r="G18" s="16">
        <f>(E18-B18)</f>
        <v>0</v>
      </c>
      <c r="H18" s="15">
        <f>(E18-B18)/B18</f>
        <v>0</v>
      </c>
    </row>
    <row r="19" spans="1:8" x14ac:dyDescent="0.25">
      <c r="A19" t="s">
        <v>5</v>
      </c>
      <c r="B19" s="2">
        <f>'2040'!D29</f>
        <v>19.217085761106116</v>
      </c>
      <c r="D19" t="s">
        <v>5</v>
      </c>
      <c r="E19" s="2">
        <f>'2040'!I29</f>
        <v>20.336819298057712</v>
      </c>
      <c r="G19" s="18">
        <f>(E19-B19)</f>
        <v>1.1197335369515962</v>
      </c>
      <c r="H19" s="15">
        <f>(E19-B19)/B19</f>
        <v>5.8267603676820219E-2</v>
      </c>
    </row>
    <row r="21" spans="1:8" x14ac:dyDescent="0.25">
      <c r="A21" s="25" t="s">
        <v>28</v>
      </c>
      <c r="B21" s="25"/>
      <c r="D21" s="25" t="s">
        <v>31</v>
      </c>
      <c r="E21" s="25"/>
      <c r="G21" s="25" t="s">
        <v>11</v>
      </c>
      <c r="H21" s="25"/>
    </row>
    <row r="22" spans="1:8" x14ac:dyDescent="0.25">
      <c r="A22" t="s">
        <v>15</v>
      </c>
      <c r="B22" t="s">
        <v>10</v>
      </c>
      <c r="D22" t="s">
        <v>15</v>
      </c>
      <c r="E22" t="s">
        <v>10</v>
      </c>
      <c r="G22" t="s">
        <v>3</v>
      </c>
      <c r="H22" t="s">
        <v>16</v>
      </c>
    </row>
    <row r="23" spans="1:8" x14ac:dyDescent="0.25">
      <c r="A23" t="s">
        <v>4</v>
      </c>
      <c r="B23" s="2">
        <f>'2050'!D28</f>
        <v>37.426815400856313</v>
      </c>
      <c r="D23" t="s">
        <v>4</v>
      </c>
      <c r="E23" s="2">
        <f>'2050'!I28</f>
        <v>37.426815400856313</v>
      </c>
      <c r="G23" s="16">
        <f>(E23-B23)</f>
        <v>0</v>
      </c>
      <c r="H23" s="15">
        <f>(E23-B23)/B23</f>
        <v>0</v>
      </c>
    </row>
    <row r="24" spans="1:8" x14ac:dyDescent="0.25">
      <c r="A24" t="s">
        <v>5</v>
      </c>
      <c r="B24" s="2">
        <f>'2050'!D29</f>
        <v>18.866307061655515</v>
      </c>
      <c r="D24" t="s">
        <v>5</v>
      </c>
      <c r="E24" s="2">
        <f>'2050'!I29</f>
        <v>20.092275346875507</v>
      </c>
      <c r="G24" s="18">
        <f>(E24-B24)</f>
        <v>1.2259682852199916</v>
      </c>
      <c r="H24" s="15">
        <f>(E24-B24)/B24</f>
        <v>6.4981889736740725E-2</v>
      </c>
    </row>
  </sheetData>
  <mergeCells count="15">
    <mergeCell ref="A21:B21"/>
    <mergeCell ref="D21:E21"/>
    <mergeCell ref="G21:H21"/>
    <mergeCell ref="G6:H6"/>
    <mergeCell ref="G11:H11"/>
    <mergeCell ref="G16:H16"/>
    <mergeCell ref="A16:B16"/>
    <mergeCell ref="D16:E16"/>
    <mergeCell ref="A1:B1"/>
    <mergeCell ref="D1:E1"/>
    <mergeCell ref="G1:H1"/>
    <mergeCell ref="A6:B6"/>
    <mergeCell ref="A11:B11"/>
    <mergeCell ref="D6:E6"/>
    <mergeCell ref="D11:E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85" zoomScaleNormal="85" workbookViewId="0">
      <selection activeCell="G31" sqref="G3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2020</vt:lpstr>
      <vt:lpstr>2030</vt:lpstr>
      <vt:lpstr>2040</vt:lpstr>
      <vt:lpstr>2050</vt:lpstr>
      <vt:lpstr>ALL Data</vt:lpstr>
      <vt:lpstr>Sheet1</vt:lpstr>
    </vt:vector>
  </TitlesOfParts>
  <Company>ARC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Grodzinsky, Gil</cp:lastModifiedBy>
  <cp:lastPrinted>2013-12-03T18:25:03Z</cp:lastPrinted>
  <dcterms:created xsi:type="dcterms:W3CDTF">2011-10-12T13:47:55Z</dcterms:created>
  <dcterms:modified xsi:type="dcterms:W3CDTF">2023-09-07T15:49:57Z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3c97d617-4aef-46d1-acba-00d33115a2b4</vt:lpwstr>
  </property>
</Properties>
</file>