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ets-my.sharepoint.com/personal/gil_grodzinsky_dnr_ga_gov/Documents/Documents/IMRevision/"/>
    </mc:Choice>
  </mc:AlternateContent>
  <xr:revisionPtr revIDLastSave="8" documentId="8_{42D0B631-5059-404F-81BA-81DA8234F478}" xr6:coauthVersionLast="47" xr6:coauthVersionMax="47" xr10:uidLastSave="{85667744-3810-49AB-A07F-3709BD56A920}"/>
  <bookViews>
    <workbookView xWindow="-120" yWindow="-120" windowWidth="29040" windowHeight="15840" tabRatio="901" activeTab="3" xr2:uid="{00000000-000D-0000-FFFF-FFFF00000000}"/>
  </bookViews>
  <sheets>
    <sheet name="2020" sheetId="7" r:id="rId1"/>
    <sheet name="2030" sheetId="32" r:id="rId2"/>
    <sheet name="2040" sheetId="33" r:id="rId3"/>
    <sheet name="2050" sheetId="35" r:id="rId4"/>
    <sheet name="ALL Data" sheetId="24" r:id="rId5"/>
    <sheet name="Sheet1" sheetId="3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" i="24" l="1"/>
  <c r="B23" i="24"/>
  <c r="J25" i="35"/>
  <c r="H25" i="35"/>
  <c r="J24" i="35"/>
  <c r="H24" i="35"/>
  <c r="J22" i="35"/>
  <c r="H22" i="35"/>
  <c r="J21" i="35"/>
  <c r="H21" i="35"/>
  <c r="J19" i="35"/>
  <c r="H29" i="35" s="1"/>
  <c r="I29" i="35" s="1"/>
  <c r="E24" i="24" s="1"/>
  <c r="H19" i="35"/>
  <c r="J18" i="35"/>
  <c r="H18" i="35"/>
  <c r="E25" i="35"/>
  <c r="C25" i="35"/>
  <c r="E24" i="35"/>
  <c r="C24" i="35"/>
  <c r="E22" i="35"/>
  <c r="C22" i="35"/>
  <c r="E21" i="35"/>
  <c r="C21" i="35"/>
  <c r="E19" i="35"/>
  <c r="C19" i="35"/>
  <c r="C29" i="35" s="1"/>
  <c r="D29" i="35" s="1"/>
  <c r="E18" i="35"/>
  <c r="C28" i="35" s="1"/>
  <c r="D28" i="35" s="1"/>
  <c r="C18" i="35"/>
  <c r="J25" i="32"/>
  <c r="H25" i="32"/>
  <c r="J24" i="32"/>
  <c r="H24" i="32"/>
  <c r="J22" i="32"/>
  <c r="H22" i="32"/>
  <c r="J21" i="32"/>
  <c r="H21" i="32"/>
  <c r="J19" i="32"/>
  <c r="H19" i="32"/>
  <c r="J18" i="32"/>
  <c r="H18" i="32"/>
  <c r="E25" i="32"/>
  <c r="C25" i="32"/>
  <c r="E24" i="32"/>
  <c r="C24" i="32"/>
  <c r="E22" i="32"/>
  <c r="C22" i="32"/>
  <c r="E21" i="32"/>
  <c r="C21" i="32"/>
  <c r="E19" i="32"/>
  <c r="C19" i="32"/>
  <c r="E18" i="32"/>
  <c r="C18" i="32"/>
  <c r="H16" i="33"/>
  <c r="H15" i="33"/>
  <c r="H22" i="33" s="1"/>
  <c r="H14" i="33"/>
  <c r="H13" i="33"/>
  <c r="H12" i="33"/>
  <c r="H25" i="33" s="1"/>
  <c r="H9" i="33"/>
  <c r="H8" i="33"/>
  <c r="H7" i="33"/>
  <c r="H6" i="33"/>
  <c r="H18" i="33" s="1"/>
  <c r="H5" i="33"/>
  <c r="H16" i="7"/>
  <c r="H15" i="7"/>
  <c r="H14" i="7"/>
  <c r="H13" i="7"/>
  <c r="H22" i="7" s="1"/>
  <c r="H12" i="7"/>
  <c r="H9" i="7"/>
  <c r="H8" i="7"/>
  <c r="H7" i="7"/>
  <c r="H21" i="7" s="1"/>
  <c r="H6" i="7"/>
  <c r="H5" i="7"/>
  <c r="J25" i="33"/>
  <c r="J24" i="33"/>
  <c r="H24" i="33"/>
  <c r="J22" i="33"/>
  <c r="J21" i="33"/>
  <c r="H21" i="33"/>
  <c r="J19" i="33"/>
  <c r="J18" i="33"/>
  <c r="J25" i="7"/>
  <c r="J24" i="7"/>
  <c r="J22" i="7"/>
  <c r="J21" i="7"/>
  <c r="J19" i="7"/>
  <c r="J18" i="7"/>
  <c r="H28" i="35" l="1"/>
  <c r="I28" i="35" s="1"/>
  <c r="E23" i="24" s="1"/>
  <c r="G24" i="24"/>
  <c r="H19" i="33"/>
  <c r="H29" i="33" s="1"/>
  <c r="I29" i="33" s="1"/>
  <c r="E19" i="24" s="1"/>
  <c r="H19" i="7"/>
  <c r="H29" i="7" s="1"/>
  <c r="I29" i="7" s="1"/>
  <c r="H25" i="7"/>
  <c r="H18" i="7"/>
  <c r="H28" i="7" s="1"/>
  <c r="I28" i="7" s="1"/>
  <c r="E8" i="24" s="1"/>
  <c r="H24" i="7"/>
  <c r="H24" i="24"/>
  <c r="D33" i="35"/>
  <c r="C33" i="35"/>
  <c r="H28" i="33"/>
  <c r="I28" i="33" s="1"/>
  <c r="H29" i="32"/>
  <c r="I29" i="32" s="1"/>
  <c r="H28" i="32"/>
  <c r="I28" i="32" s="1"/>
  <c r="E13" i="24" s="1"/>
  <c r="E25" i="33"/>
  <c r="C25" i="33"/>
  <c r="E24" i="33"/>
  <c r="C24" i="33"/>
  <c r="E22" i="33"/>
  <c r="C22" i="33"/>
  <c r="E21" i="33"/>
  <c r="C21" i="33"/>
  <c r="E19" i="33"/>
  <c r="C19" i="33"/>
  <c r="E18" i="33"/>
  <c r="C18" i="33"/>
  <c r="D32" i="35" l="1"/>
  <c r="C32" i="35"/>
  <c r="E9" i="24"/>
  <c r="E14" i="24"/>
  <c r="E18" i="24"/>
  <c r="C28" i="33"/>
  <c r="D28" i="33" s="1"/>
  <c r="B18" i="24" s="1"/>
  <c r="C29" i="33"/>
  <c r="D29" i="33" s="1"/>
  <c r="C29" i="32"/>
  <c r="D29" i="32" s="1"/>
  <c r="B14" i="24" s="1"/>
  <c r="C28" i="32"/>
  <c r="D28" i="32" s="1"/>
  <c r="B13" i="24" s="1"/>
  <c r="H13" i="24" s="1"/>
  <c r="H14" i="24" l="1"/>
  <c r="G14" i="24"/>
  <c r="G18" i="24"/>
  <c r="H18" i="24"/>
  <c r="C33" i="32"/>
  <c r="G13" i="24"/>
  <c r="B19" i="24"/>
  <c r="D33" i="33"/>
  <c r="C33" i="33"/>
  <c r="D32" i="33"/>
  <c r="D32" i="32"/>
  <c r="C32" i="32"/>
  <c r="D33" i="32"/>
  <c r="C32" i="33"/>
  <c r="E25" i="7"/>
  <c r="C25" i="7"/>
  <c r="E24" i="7"/>
  <c r="C24" i="7"/>
  <c r="E22" i="7"/>
  <c r="C22" i="7"/>
  <c r="E21" i="7"/>
  <c r="C21" i="7"/>
  <c r="E19" i="7"/>
  <c r="C19" i="7"/>
  <c r="E18" i="7"/>
  <c r="C18" i="7"/>
  <c r="H23" i="24" l="1"/>
  <c r="G23" i="24"/>
  <c r="H19" i="24"/>
  <c r="G19" i="24"/>
  <c r="C29" i="7"/>
  <c r="D29" i="7" s="1"/>
  <c r="C28" i="7"/>
  <c r="D28" i="7" s="1"/>
  <c r="B8" i="24" l="1"/>
  <c r="C32" i="7"/>
  <c r="D32" i="7"/>
  <c r="C33" i="7"/>
  <c r="D33" i="7"/>
  <c r="B9" i="24"/>
  <c r="H9" i="24" l="1"/>
  <c r="G9" i="24"/>
  <c r="H8" i="24"/>
  <c r="G8" i="24"/>
</calcChain>
</file>

<file path=xl/sharedStrings.xml><?xml version="1.0" encoding="utf-8"?>
<sst xmlns="http://schemas.openxmlformats.org/spreadsheetml/2006/main" count="376" uniqueCount="42">
  <si>
    <t>NOX</t>
  </si>
  <si>
    <t>ROADTYPE</t>
  </si>
  <si>
    <t>13-County Region</t>
  </si>
  <si>
    <t>VOC</t>
  </si>
  <si>
    <t>Total</t>
  </si>
  <si>
    <t>Nox Sum</t>
  </si>
  <si>
    <t>VOC Sum</t>
  </si>
  <si>
    <t>Running</t>
  </si>
  <si>
    <t>NonRunning</t>
  </si>
  <si>
    <t>Ozone</t>
  </si>
  <si>
    <t>Grams/day</t>
  </si>
  <si>
    <t>tons/day</t>
  </si>
  <si>
    <t>2020 13 county O3</t>
  </si>
  <si>
    <t>2030 13 county O3</t>
  </si>
  <si>
    <t>2040 13 county O3</t>
  </si>
  <si>
    <t>2020 2 county O3</t>
  </si>
  <si>
    <t>2030 2 county O3</t>
  </si>
  <si>
    <t>2040 2 county O3</t>
  </si>
  <si>
    <t>Difference</t>
  </si>
  <si>
    <t>Nox</t>
  </si>
  <si>
    <t>Absolute</t>
  </si>
  <si>
    <t>Percent Change</t>
  </si>
  <si>
    <t>Pollutant</t>
  </si>
  <si>
    <t>Percent</t>
  </si>
  <si>
    <t>2020 with IM Reduced</t>
  </si>
  <si>
    <t>2030 Current IM</t>
  </si>
  <si>
    <t>2020 With Current IM</t>
  </si>
  <si>
    <t>2030 With Current IM</t>
  </si>
  <si>
    <t>2030 with IM Reduced</t>
  </si>
  <si>
    <t>2040 With Current IM</t>
  </si>
  <si>
    <t>2050 with Current IM</t>
  </si>
  <si>
    <t>2050 with IM Reduced</t>
  </si>
  <si>
    <t>2040 with IM Reduced</t>
  </si>
  <si>
    <t>2020 Current IM</t>
  </si>
  <si>
    <t>2020 IM Reduced</t>
  </si>
  <si>
    <t>2040 Current IM</t>
  </si>
  <si>
    <t>2030 IM Reduced</t>
  </si>
  <si>
    <t>2040 IM Reduced</t>
  </si>
  <si>
    <t>2050 IM Reduced</t>
  </si>
  <si>
    <t>2-County Region</t>
  </si>
  <si>
    <t>2050 2 county O3</t>
  </si>
  <si>
    <t>2050 13 county O3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</si>
</sst>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3" formatCode="_(* #,##0.00_);_(* \(#,##0.00\);_(* &quot;-&quot;??_);_(@_)"/>
    <numFmt numFmtId="164" formatCode="_(* #,##0_);_(* \(#,##0\);_(* &quot;-&quot;??_);_(@_)"/>
    <numFmt numFmtId="165" formatCode="0.000%"/>
    <numFmt numFmtId="166" formatCode="0.000"/>
    <numFmt numFmtId="167" formatCode="_(* #,##0.0000_);_(* \(#,##0.0000\);_(* &quot;-&quot;??_);_(@_)"/>
    <numFmt numFmtId="168" formatCode="0.0000"/>
    <numFmt numFmtId="169" formatCode="0.000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164" fontId="0" fillId="0" borderId="0" xfId="0" applyNumberFormat="1"/>
    <xf numFmtId="43" fontId="0" fillId="0" borderId="0" xfId="0" applyNumberFormat="1"/>
    <xf numFmtId="0" fontId="2" fillId="2" borderId="1" xfId="0" applyFont="1" applyFill="1" applyBorder="1"/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164" fontId="0" fillId="2" borderId="3" xfId="1" applyNumberFormat="1" applyFont="1" applyFill="1" applyBorder="1"/>
    <xf numFmtId="164" fontId="0" fillId="2" borderId="4" xfId="1" applyNumberFormat="1" applyFont="1" applyFill="1" applyBorder="1"/>
    <xf numFmtId="164" fontId="0" fillId="2" borderId="5" xfId="1" applyNumberFormat="1" applyFont="1" applyFill="1" applyBorder="1"/>
    <xf numFmtId="164" fontId="0" fillId="2" borderId="8" xfId="1" applyNumberFormat="1" applyFont="1" applyFill="1" applyBorder="1"/>
    <xf numFmtId="164" fontId="0" fillId="2" borderId="9" xfId="1" applyNumberFormat="1" applyFont="1" applyFill="1" applyBorder="1"/>
    <xf numFmtId="164" fontId="0" fillId="2" borderId="12" xfId="1" applyNumberFormat="1" applyFont="1" applyFill="1" applyBorder="1"/>
    <xf numFmtId="164" fontId="0" fillId="2" borderId="13" xfId="1" applyNumberFormat="1" applyFont="1" applyFill="1" applyBorder="1"/>
    <xf numFmtId="10" fontId="0" fillId="0" borderId="0" xfId="2" applyNumberFormat="1" applyFont="1"/>
    <xf numFmtId="165" fontId="0" fillId="0" borderId="0" xfId="2" applyNumberFormat="1" applyFon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2" applyNumberFormat="1" applyFont="1"/>
    <xf numFmtId="164" fontId="2" fillId="2" borderId="10" xfId="1" applyNumberFormat="1" applyFont="1" applyFill="1" applyBorder="1" applyAlignment="1">
      <alignment horizontal="center"/>
    </xf>
    <xf numFmtId="164" fontId="2" fillId="2" borderId="11" xfId="1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164" fontId="2" fillId="2" borderId="6" xfId="1" applyNumberFormat="1" applyFont="1" applyFill="1" applyBorder="1" applyAlignment="1">
      <alignment horizontal="center"/>
    </xf>
    <xf numFmtId="164" fontId="2" fillId="2" borderId="7" xfId="1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mruColors>
      <color rgb="FFE76221"/>
      <color rgb="FF1556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36"/>
  <sheetViews>
    <sheetView zoomScale="85" zoomScaleNormal="85" workbookViewId="0">
      <selection activeCell="J12" sqref="J12:J16"/>
    </sheetView>
  </sheetViews>
  <sheetFormatPr defaultRowHeight="15" x14ac:dyDescent="0.25"/>
  <cols>
    <col min="2" max="2" width="10.7109375" customWidth="1"/>
    <col min="3" max="3" width="19" bestFit="1" customWidth="1"/>
    <col min="4" max="4" width="17" bestFit="1" customWidth="1"/>
    <col min="5" max="5" width="17.42578125" customWidth="1"/>
    <col min="7" max="7" width="15.85546875" bestFit="1" customWidth="1"/>
    <col min="8" max="8" width="17.28515625" bestFit="1" customWidth="1"/>
    <col min="9" max="9" width="16.85546875" bestFit="1" customWidth="1"/>
    <col min="10" max="10" width="18.42578125" bestFit="1" customWidth="1"/>
  </cols>
  <sheetData>
    <row r="1" spans="2:10" ht="15.75" thickBot="1" x14ac:dyDescent="0.3">
      <c r="B1" s="22" t="s">
        <v>26</v>
      </c>
      <c r="C1" s="22"/>
      <c r="D1" s="22"/>
      <c r="E1" s="22"/>
      <c r="G1" s="22" t="s">
        <v>24</v>
      </c>
      <c r="H1" s="22"/>
      <c r="I1" s="22"/>
      <c r="J1" s="22"/>
    </row>
    <row r="2" spans="2:10" x14ac:dyDescent="0.25">
      <c r="B2" s="3" t="s">
        <v>15</v>
      </c>
      <c r="C2" s="4"/>
      <c r="D2" s="3" t="s">
        <v>12</v>
      </c>
      <c r="E2" s="4"/>
      <c r="G2" s="3" t="s">
        <v>15</v>
      </c>
      <c r="H2" s="4"/>
      <c r="I2" s="3" t="s">
        <v>12</v>
      </c>
      <c r="J2" s="4"/>
    </row>
    <row r="3" spans="2:10" x14ac:dyDescent="0.25">
      <c r="B3" s="5" t="s">
        <v>0</v>
      </c>
      <c r="C3" s="6"/>
      <c r="D3" s="5" t="s">
        <v>0</v>
      </c>
      <c r="E3" s="6"/>
      <c r="G3" s="5" t="s">
        <v>0</v>
      </c>
      <c r="H3" s="6"/>
      <c r="I3" s="5" t="s">
        <v>0</v>
      </c>
      <c r="J3" s="6"/>
    </row>
    <row r="4" spans="2:10" x14ac:dyDescent="0.25">
      <c r="B4" s="5" t="s">
        <v>1</v>
      </c>
      <c r="C4" s="6" t="s">
        <v>39</v>
      </c>
      <c r="D4" s="5" t="s">
        <v>1</v>
      </c>
      <c r="E4" s="6" t="s">
        <v>2</v>
      </c>
      <c r="G4" s="5" t="s">
        <v>1</v>
      </c>
      <c r="H4" s="6" t="s">
        <v>39</v>
      </c>
      <c r="I4" s="5" t="s">
        <v>1</v>
      </c>
      <c r="J4" s="6" t="s">
        <v>2</v>
      </c>
    </row>
    <row r="5" spans="2:10" x14ac:dyDescent="0.25">
      <c r="B5" s="7">
        <v>1</v>
      </c>
      <c r="C5" s="8">
        <v>783444.07590091601</v>
      </c>
      <c r="D5" s="7">
        <v>1</v>
      </c>
      <c r="E5" s="8">
        <v>11123018.606393499</v>
      </c>
      <c r="G5" s="7">
        <v>1</v>
      </c>
      <c r="H5" s="8">
        <f>+C5</f>
        <v>783444.07590091601</v>
      </c>
      <c r="I5" s="7">
        <v>1</v>
      </c>
      <c r="J5" s="8">
        <v>11123018.606393499</v>
      </c>
    </row>
    <row r="6" spans="2:10" x14ac:dyDescent="0.25">
      <c r="B6" s="7">
        <v>2</v>
      </c>
      <c r="C6" s="8">
        <v>1026886.10168457</v>
      </c>
      <c r="D6" s="7">
        <v>2</v>
      </c>
      <c r="E6" s="8">
        <v>441866.975276376</v>
      </c>
      <c r="G6" s="7">
        <v>2</v>
      </c>
      <c r="H6" s="8">
        <f t="shared" ref="H6:H9" si="0">+C6</f>
        <v>1026886.10168457</v>
      </c>
      <c r="I6" s="7">
        <v>2</v>
      </c>
      <c r="J6" s="8">
        <v>441866.975276376</v>
      </c>
    </row>
    <row r="7" spans="2:10" x14ac:dyDescent="0.25">
      <c r="B7" s="7">
        <v>3</v>
      </c>
      <c r="C7" s="8">
        <v>1463139.8181829001</v>
      </c>
      <c r="D7" s="7">
        <v>3</v>
      </c>
      <c r="E7" s="8">
        <v>1942850.5197612201</v>
      </c>
      <c r="G7" s="7">
        <v>3</v>
      </c>
      <c r="H7" s="8">
        <f t="shared" si="0"/>
        <v>1463139.8181829001</v>
      </c>
      <c r="I7" s="7">
        <v>3</v>
      </c>
      <c r="J7" s="8">
        <v>1942850.5197612201</v>
      </c>
    </row>
    <row r="8" spans="2:10" x14ac:dyDescent="0.25">
      <c r="B8" s="7">
        <v>4</v>
      </c>
      <c r="C8" s="8">
        <v>1520618.1679664601</v>
      </c>
      <c r="D8" s="7">
        <v>4</v>
      </c>
      <c r="E8" s="8">
        <v>21553124.383721098</v>
      </c>
      <c r="G8" s="7">
        <v>4</v>
      </c>
      <c r="H8" s="8">
        <f t="shared" si="0"/>
        <v>1520618.1679664601</v>
      </c>
      <c r="I8" s="7">
        <v>4</v>
      </c>
      <c r="J8" s="8">
        <v>21553124.383721098</v>
      </c>
    </row>
    <row r="9" spans="2:10" x14ac:dyDescent="0.25">
      <c r="B9" s="7">
        <v>5</v>
      </c>
      <c r="C9" s="8">
        <v>3605661.2265702598</v>
      </c>
      <c r="D9" s="7">
        <v>5</v>
      </c>
      <c r="E9" s="8">
        <v>49866839.266290799</v>
      </c>
      <c r="G9" s="7">
        <v>5</v>
      </c>
      <c r="H9" s="8">
        <f t="shared" si="0"/>
        <v>3605661.2265702598</v>
      </c>
      <c r="I9" s="7">
        <v>5</v>
      </c>
      <c r="J9" s="8">
        <v>49866839.266290799</v>
      </c>
    </row>
    <row r="10" spans="2:10" x14ac:dyDescent="0.25">
      <c r="B10" s="7" t="s">
        <v>3</v>
      </c>
      <c r="C10" s="8"/>
      <c r="D10" s="7" t="s">
        <v>3</v>
      </c>
      <c r="E10" s="8"/>
      <c r="G10" s="7" t="s">
        <v>3</v>
      </c>
      <c r="H10" s="8"/>
      <c r="I10" s="7" t="s">
        <v>3</v>
      </c>
      <c r="J10" s="8"/>
    </row>
    <row r="11" spans="2:10" x14ac:dyDescent="0.25">
      <c r="B11" s="7" t="s">
        <v>1</v>
      </c>
      <c r="C11" s="6" t="s">
        <v>39</v>
      </c>
      <c r="D11" s="7" t="s">
        <v>1</v>
      </c>
      <c r="E11" s="8" t="s">
        <v>2</v>
      </c>
      <c r="G11" s="7" t="s">
        <v>1</v>
      </c>
      <c r="H11" s="6" t="s">
        <v>39</v>
      </c>
      <c r="I11" s="7" t="s">
        <v>1</v>
      </c>
      <c r="J11" s="8" t="s">
        <v>2</v>
      </c>
    </row>
    <row r="12" spans="2:10" x14ac:dyDescent="0.25">
      <c r="B12" s="7">
        <v>1</v>
      </c>
      <c r="C12" s="8">
        <v>1813486.3670228401</v>
      </c>
      <c r="D12" s="7">
        <v>1</v>
      </c>
      <c r="E12" s="8">
        <v>24657372.5887262</v>
      </c>
      <c r="G12" s="7">
        <v>1</v>
      </c>
      <c r="H12" s="8">
        <f>+C12</f>
        <v>1813486.3670228401</v>
      </c>
      <c r="I12" s="7">
        <v>1</v>
      </c>
      <c r="J12" s="8">
        <v>25477266.2686195</v>
      </c>
    </row>
    <row r="13" spans="2:10" x14ac:dyDescent="0.25">
      <c r="B13" s="7">
        <v>2</v>
      </c>
      <c r="C13" s="8">
        <v>199801.613766939</v>
      </c>
      <c r="D13" s="7">
        <v>2</v>
      </c>
      <c r="E13" s="8">
        <v>113138.82867621801</v>
      </c>
      <c r="G13" s="7">
        <v>2</v>
      </c>
      <c r="H13" s="8">
        <f t="shared" ref="H13:H16" si="1">+C13</f>
        <v>199801.613766939</v>
      </c>
      <c r="I13" s="7">
        <v>2</v>
      </c>
      <c r="J13" s="8">
        <v>113435.64473002699</v>
      </c>
    </row>
    <row r="14" spans="2:10" x14ac:dyDescent="0.25">
      <c r="B14" s="7">
        <v>3</v>
      </c>
      <c r="C14" s="8">
        <v>340303.55958771502</v>
      </c>
      <c r="D14" s="7">
        <v>3</v>
      </c>
      <c r="E14" s="8">
        <v>592063.95624070102</v>
      </c>
      <c r="G14" s="7">
        <v>3</v>
      </c>
      <c r="H14" s="8">
        <f t="shared" si="1"/>
        <v>340303.55958771502</v>
      </c>
      <c r="I14" s="7">
        <v>3</v>
      </c>
      <c r="J14" s="8">
        <v>593980.572588832</v>
      </c>
    </row>
    <row r="15" spans="2:10" x14ac:dyDescent="0.25">
      <c r="B15" s="7">
        <v>4</v>
      </c>
      <c r="C15" s="8">
        <v>297543.79857666302</v>
      </c>
      <c r="D15" s="7">
        <v>4</v>
      </c>
      <c r="E15" s="8">
        <v>6215256.00309591</v>
      </c>
      <c r="G15" s="7">
        <v>4</v>
      </c>
      <c r="H15" s="8">
        <f t="shared" si="1"/>
        <v>297543.79857666302</v>
      </c>
      <c r="I15" s="7">
        <v>4</v>
      </c>
      <c r="J15" s="8">
        <v>6234469.76868892</v>
      </c>
    </row>
    <row r="16" spans="2:10" ht="15.75" thickBot="1" x14ac:dyDescent="0.3">
      <c r="B16" s="9">
        <v>5</v>
      </c>
      <c r="C16" s="8">
        <v>900890.77466563799</v>
      </c>
      <c r="D16" s="9">
        <v>5</v>
      </c>
      <c r="E16" s="8">
        <v>16928443.9596457</v>
      </c>
      <c r="G16" s="9">
        <v>5</v>
      </c>
      <c r="H16" s="8">
        <f t="shared" si="1"/>
        <v>900890.77466563799</v>
      </c>
      <c r="I16" s="9">
        <v>5</v>
      </c>
      <c r="J16" s="8">
        <v>16993028.5563071</v>
      </c>
    </row>
    <row r="17" spans="2:10" x14ac:dyDescent="0.25">
      <c r="B17" s="23" t="s">
        <v>4</v>
      </c>
      <c r="C17" s="24"/>
      <c r="D17" s="23" t="s">
        <v>4</v>
      </c>
      <c r="E17" s="24"/>
      <c r="G17" s="23" t="s">
        <v>4</v>
      </c>
      <c r="H17" s="24"/>
      <c r="I17" s="23" t="s">
        <v>4</v>
      </c>
      <c r="J17" s="24"/>
    </row>
    <row r="18" spans="2:10" x14ac:dyDescent="0.25">
      <c r="B18" s="10" t="s">
        <v>5</v>
      </c>
      <c r="C18" s="11">
        <f>SUM(C5:C9)</f>
        <v>8399749.3903051056</v>
      </c>
      <c r="D18" s="10" t="s">
        <v>5</v>
      </c>
      <c r="E18" s="11">
        <f>SUM(E5:E9)</f>
        <v>84927699.751442999</v>
      </c>
      <c r="G18" s="10" t="s">
        <v>5</v>
      </c>
      <c r="H18" s="11">
        <f>SUM(H5:H9)</f>
        <v>8399749.3903051056</v>
      </c>
      <c r="I18" s="10" t="s">
        <v>5</v>
      </c>
      <c r="J18" s="11">
        <f>SUM(J5:J9)</f>
        <v>84927699.751442999</v>
      </c>
    </row>
    <row r="19" spans="2:10" x14ac:dyDescent="0.25">
      <c r="B19" s="10" t="s">
        <v>6</v>
      </c>
      <c r="C19" s="11">
        <f>SUM(C12:C16)</f>
        <v>3552026.1136197951</v>
      </c>
      <c r="D19" s="10" t="s">
        <v>6</v>
      </c>
      <c r="E19" s="11">
        <f>SUM(E12:E16)</f>
        <v>48506275.336384729</v>
      </c>
      <c r="G19" s="10" t="s">
        <v>6</v>
      </c>
      <c r="H19" s="11">
        <f>SUM(H12:H16)</f>
        <v>3552026.1136197951</v>
      </c>
      <c r="I19" s="10" t="s">
        <v>6</v>
      </c>
      <c r="J19" s="11">
        <f>SUM(J12:J16)</f>
        <v>49412180.81093438</v>
      </c>
    </row>
    <row r="20" spans="2:10" x14ac:dyDescent="0.25">
      <c r="B20" s="20" t="s">
        <v>7</v>
      </c>
      <c r="C20" s="21"/>
      <c r="D20" s="20" t="s">
        <v>7</v>
      </c>
      <c r="E20" s="21"/>
      <c r="G20" s="20" t="s">
        <v>7</v>
      </c>
      <c r="H20" s="21"/>
      <c r="I20" s="20" t="s">
        <v>7</v>
      </c>
      <c r="J20" s="21"/>
    </row>
    <row r="21" spans="2:10" x14ac:dyDescent="0.25">
      <c r="B21" s="10" t="s">
        <v>5</v>
      </c>
      <c r="C21" s="11">
        <f>SUM(C6:C9)</f>
        <v>7616305.3144041896</v>
      </c>
      <c r="D21" s="10" t="s">
        <v>5</v>
      </c>
      <c r="E21" s="11">
        <f>SUM(E6:E9)</f>
        <v>73804681.145049497</v>
      </c>
      <c r="G21" s="10" t="s">
        <v>5</v>
      </c>
      <c r="H21" s="11">
        <f>SUM(H6:H9)</f>
        <v>7616305.3144041896</v>
      </c>
      <c r="I21" s="10" t="s">
        <v>5</v>
      </c>
      <c r="J21" s="11">
        <f>SUM(J6:J9)</f>
        <v>73804681.145049497</v>
      </c>
    </row>
    <row r="22" spans="2:10" x14ac:dyDescent="0.25">
      <c r="B22" s="10" t="s">
        <v>6</v>
      </c>
      <c r="C22" s="11">
        <f>SUM(C13:C16)</f>
        <v>1738539.746596955</v>
      </c>
      <c r="D22" s="10" t="s">
        <v>6</v>
      </c>
      <c r="E22" s="11">
        <f>SUM(E13:E16)</f>
        <v>23848902.747658528</v>
      </c>
      <c r="G22" s="10" t="s">
        <v>6</v>
      </c>
      <c r="H22" s="11">
        <f>SUM(H13:H16)</f>
        <v>1738539.746596955</v>
      </c>
      <c r="I22" s="10" t="s">
        <v>6</v>
      </c>
      <c r="J22" s="11">
        <f>SUM(J13:J16)</f>
        <v>23934914.54231488</v>
      </c>
    </row>
    <row r="23" spans="2:10" x14ac:dyDescent="0.25">
      <c r="B23" s="20" t="s">
        <v>8</v>
      </c>
      <c r="C23" s="21"/>
      <c r="D23" s="20" t="s">
        <v>8</v>
      </c>
      <c r="E23" s="21"/>
      <c r="G23" s="20" t="s">
        <v>8</v>
      </c>
      <c r="H23" s="21"/>
      <c r="I23" s="20" t="s">
        <v>8</v>
      </c>
      <c r="J23" s="21"/>
    </row>
    <row r="24" spans="2:10" x14ac:dyDescent="0.25">
      <c r="B24" s="10" t="s">
        <v>5</v>
      </c>
      <c r="C24" s="11">
        <f>C5</f>
        <v>783444.07590091601</v>
      </c>
      <c r="D24" s="10" t="s">
        <v>5</v>
      </c>
      <c r="E24" s="11">
        <f>E5</f>
        <v>11123018.606393499</v>
      </c>
      <c r="G24" s="10" t="s">
        <v>5</v>
      </c>
      <c r="H24" s="11">
        <f>H5</f>
        <v>783444.07590091601</v>
      </c>
      <c r="I24" s="10" t="s">
        <v>5</v>
      </c>
      <c r="J24" s="11">
        <f>J5</f>
        <v>11123018.606393499</v>
      </c>
    </row>
    <row r="25" spans="2:10" ht="15.75" thickBot="1" x14ac:dyDescent="0.3">
      <c r="B25" s="12" t="s">
        <v>6</v>
      </c>
      <c r="C25" s="13">
        <f>C12</f>
        <v>1813486.3670228401</v>
      </c>
      <c r="D25" s="12" t="s">
        <v>6</v>
      </c>
      <c r="E25" s="13">
        <f>E12</f>
        <v>24657372.5887262</v>
      </c>
      <c r="G25" s="12" t="s">
        <v>6</v>
      </c>
      <c r="H25" s="13">
        <f>H12</f>
        <v>1813486.3670228401</v>
      </c>
      <c r="I25" s="12" t="s">
        <v>6</v>
      </c>
      <c r="J25" s="13">
        <f>J12</f>
        <v>25477266.2686195</v>
      </c>
    </row>
    <row r="27" spans="2:10" x14ac:dyDescent="0.25">
      <c r="B27" t="s">
        <v>9</v>
      </c>
      <c r="C27" t="s">
        <v>10</v>
      </c>
      <c r="D27" t="s">
        <v>11</v>
      </c>
      <c r="G27" t="s">
        <v>9</v>
      </c>
      <c r="H27" t="s">
        <v>10</v>
      </c>
      <c r="I27" t="s">
        <v>11</v>
      </c>
    </row>
    <row r="28" spans="2:10" x14ac:dyDescent="0.25">
      <c r="B28" t="s">
        <v>5</v>
      </c>
      <c r="C28" s="1">
        <f>(C18+E18)</f>
        <v>93327449.141748101</v>
      </c>
      <c r="D28" s="2">
        <f>C28/907184.74+0.03</f>
        <v>102.9059028086695</v>
      </c>
      <c r="G28" t="s">
        <v>5</v>
      </c>
      <c r="H28" s="1">
        <f>(H18+J18)</f>
        <v>93327449.141748101</v>
      </c>
      <c r="I28" s="2">
        <f>H28/907184.74+0.03</f>
        <v>102.9059028086695</v>
      </c>
      <c r="J28" s="14"/>
    </row>
    <row r="29" spans="2:10" x14ac:dyDescent="0.25">
      <c r="B29" t="s">
        <v>6</v>
      </c>
      <c r="C29" s="1">
        <f>C19+E19</f>
        <v>52058301.450004525</v>
      </c>
      <c r="D29" s="2">
        <f>C29/907184.74+0.05</f>
        <v>57.434454515851449</v>
      </c>
      <c r="G29" t="s">
        <v>6</v>
      </c>
      <c r="H29" s="1">
        <f>H19+J19</f>
        <v>52964206.924554177</v>
      </c>
      <c r="I29" s="2">
        <f>H29/907184.74+0.05</f>
        <v>58.433044367075858</v>
      </c>
      <c r="J29" s="14"/>
    </row>
    <row r="30" spans="2:10" x14ac:dyDescent="0.25">
      <c r="C30" s="1"/>
    </row>
    <row r="31" spans="2:10" x14ac:dyDescent="0.25">
      <c r="B31" t="s">
        <v>18</v>
      </c>
      <c r="C31" t="s">
        <v>20</v>
      </c>
      <c r="D31" t="s">
        <v>21</v>
      </c>
    </row>
    <row r="32" spans="2:10" x14ac:dyDescent="0.25">
      <c r="B32" t="s">
        <v>19</v>
      </c>
      <c r="C32" s="16">
        <f>I28-D28</f>
        <v>0</v>
      </c>
      <c r="D32" s="14">
        <f>(I28-D28)/D28</f>
        <v>0</v>
      </c>
    </row>
    <row r="33" spans="2:4" x14ac:dyDescent="0.25">
      <c r="B33" t="s">
        <v>3</v>
      </c>
      <c r="C33" s="17">
        <f>I29-D29</f>
        <v>0.99858985122440913</v>
      </c>
      <c r="D33" s="14">
        <f>(I29-D29)/D29</f>
        <v>1.7386599379102769E-2</v>
      </c>
    </row>
    <row r="34" spans="2:4" x14ac:dyDescent="0.25">
      <c r="D34" s="1"/>
    </row>
    <row r="35" spans="2:4" x14ac:dyDescent="0.25">
      <c r="D35" s="1"/>
    </row>
    <row r="36" spans="2:4" x14ac:dyDescent="0.25">
      <c r="D36" s="1"/>
    </row>
  </sheetData>
  <mergeCells count="14">
    <mergeCell ref="G23:H23"/>
    <mergeCell ref="I23:J23"/>
    <mergeCell ref="B1:E1"/>
    <mergeCell ref="G1:J1"/>
    <mergeCell ref="G17:H17"/>
    <mergeCell ref="I17:J17"/>
    <mergeCell ref="G20:H20"/>
    <mergeCell ref="I20:J20"/>
    <mergeCell ref="B23:C23"/>
    <mergeCell ref="D23:E23"/>
    <mergeCell ref="B17:C17"/>
    <mergeCell ref="D17:E17"/>
    <mergeCell ref="B20:C20"/>
    <mergeCell ref="D20:E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36"/>
  <sheetViews>
    <sheetView zoomScale="85" zoomScaleNormal="85" workbookViewId="0">
      <selection activeCell="J12" sqref="J12:J16"/>
    </sheetView>
  </sheetViews>
  <sheetFormatPr defaultRowHeight="15" x14ac:dyDescent="0.25"/>
  <cols>
    <col min="2" max="2" width="10.7109375" customWidth="1"/>
    <col min="3" max="3" width="19" bestFit="1" customWidth="1"/>
    <col min="4" max="4" width="17" bestFit="1" customWidth="1"/>
    <col min="5" max="5" width="17.42578125" customWidth="1"/>
    <col min="7" max="7" width="15.85546875" bestFit="1" customWidth="1"/>
    <col min="8" max="8" width="17.28515625" bestFit="1" customWidth="1"/>
    <col min="9" max="9" width="16.85546875" bestFit="1" customWidth="1"/>
    <col min="10" max="10" width="18.42578125" bestFit="1" customWidth="1"/>
  </cols>
  <sheetData>
    <row r="1" spans="2:10" ht="15.75" thickBot="1" x14ac:dyDescent="0.3">
      <c r="B1" s="22" t="s">
        <v>27</v>
      </c>
      <c r="C1" s="22"/>
      <c r="D1" s="22"/>
      <c r="E1" s="22"/>
      <c r="G1" s="22" t="s">
        <v>28</v>
      </c>
      <c r="H1" s="22"/>
      <c r="I1" s="22"/>
      <c r="J1" s="22"/>
    </row>
    <row r="2" spans="2:10" x14ac:dyDescent="0.25">
      <c r="B2" s="3" t="s">
        <v>16</v>
      </c>
      <c r="C2" s="4"/>
      <c r="D2" s="3" t="s">
        <v>13</v>
      </c>
      <c r="E2" s="4"/>
      <c r="G2" s="3" t="s">
        <v>16</v>
      </c>
      <c r="H2" s="4"/>
      <c r="I2" s="3" t="s">
        <v>13</v>
      </c>
      <c r="J2" s="4"/>
    </row>
    <row r="3" spans="2:10" x14ac:dyDescent="0.25">
      <c r="B3" s="5" t="s">
        <v>0</v>
      </c>
      <c r="C3" s="6"/>
      <c r="D3" s="5" t="s">
        <v>0</v>
      </c>
      <c r="E3" s="6"/>
      <c r="G3" s="5" t="s">
        <v>0</v>
      </c>
      <c r="H3" s="6"/>
      <c r="I3" s="5" t="s">
        <v>0</v>
      </c>
      <c r="J3" s="6"/>
    </row>
    <row r="4" spans="2:10" x14ac:dyDescent="0.25">
      <c r="B4" s="5" t="s">
        <v>1</v>
      </c>
      <c r="C4" s="6" t="s">
        <v>39</v>
      </c>
      <c r="D4" s="5" t="s">
        <v>1</v>
      </c>
      <c r="E4" s="6" t="s">
        <v>2</v>
      </c>
      <c r="G4" s="5" t="s">
        <v>1</v>
      </c>
      <c r="H4" s="6" t="s">
        <v>39</v>
      </c>
      <c r="I4" s="5" t="s">
        <v>1</v>
      </c>
      <c r="J4" s="6" t="s">
        <v>2</v>
      </c>
    </row>
    <row r="5" spans="2:10" x14ac:dyDescent="0.25">
      <c r="B5" s="7">
        <v>1</v>
      </c>
      <c r="C5" s="8">
        <v>504963.01839844201</v>
      </c>
      <c r="D5" s="7">
        <v>1</v>
      </c>
      <c r="E5" s="8">
        <v>7232352.4748895196</v>
      </c>
      <c r="G5" s="7">
        <v>1</v>
      </c>
      <c r="H5" s="8">
        <v>504963.01839844201</v>
      </c>
      <c r="I5" s="7">
        <v>1</v>
      </c>
      <c r="J5" s="8">
        <v>7232352.4748895196</v>
      </c>
    </row>
    <row r="6" spans="2:10" x14ac:dyDescent="0.25">
      <c r="B6" s="7">
        <v>2</v>
      </c>
      <c r="C6" s="8">
        <v>159432.34909141701</v>
      </c>
      <c r="D6" s="7">
        <v>2</v>
      </c>
      <c r="E6" s="8">
        <v>113125.16172710599</v>
      </c>
      <c r="G6" s="7">
        <v>2</v>
      </c>
      <c r="H6" s="8">
        <v>159432.34909141701</v>
      </c>
      <c r="I6" s="7">
        <v>2</v>
      </c>
      <c r="J6" s="8">
        <v>113125.16172710599</v>
      </c>
    </row>
    <row r="7" spans="2:10" x14ac:dyDescent="0.25">
      <c r="B7" s="7">
        <v>3</v>
      </c>
      <c r="C7" s="8">
        <v>543924.77339987899</v>
      </c>
      <c r="D7" s="7">
        <v>3</v>
      </c>
      <c r="E7" s="8">
        <v>663808.72527685703</v>
      </c>
      <c r="G7" s="7">
        <v>3</v>
      </c>
      <c r="H7" s="8">
        <v>543924.77339987899</v>
      </c>
      <c r="I7" s="7">
        <v>3</v>
      </c>
      <c r="J7" s="8">
        <v>663808.72527685703</v>
      </c>
    </row>
    <row r="8" spans="2:10" x14ac:dyDescent="0.25">
      <c r="B8" s="7">
        <v>4</v>
      </c>
      <c r="C8" s="8">
        <v>757583.60276154801</v>
      </c>
      <c r="D8" s="7">
        <v>4</v>
      </c>
      <c r="E8" s="8">
        <v>8394152.6460265201</v>
      </c>
      <c r="G8" s="7">
        <v>4</v>
      </c>
      <c r="H8" s="8">
        <v>757583.60276154801</v>
      </c>
      <c r="I8" s="7">
        <v>4</v>
      </c>
      <c r="J8" s="8">
        <v>8394152.6460265201</v>
      </c>
    </row>
    <row r="9" spans="2:10" x14ac:dyDescent="0.25">
      <c r="B9" s="7">
        <v>5</v>
      </c>
      <c r="C9" s="8">
        <v>2121240.4095256398</v>
      </c>
      <c r="D9" s="7">
        <v>5</v>
      </c>
      <c r="E9" s="8">
        <v>26638111.710089199</v>
      </c>
      <c r="G9" s="7">
        <v>5</v>
      </c>
      <c r="H9" s="8">
        <v>2121240.4095256398</v>
      </c>
      <c r="I9" s="7">
        <v>5</v>
      </c>
      <c r="J9" s="8">
        <v>26638111.710089199</v>
      </c>
    </row>
    <row r="10" spans="2:10" x14ac:dyDescent="0.25">
      <c r="B10" s="7" t="s">
        <v>3</v>
      </c>
      <c r="C10" s="8"/>
      <c r="D10" s="7" t="s">
        <v>3</v>
      </c>
      <c r="E10" s="8"/>
      <c r="G10" s="7" t="s">
        <v>3</v>
      </c>
      <c r="H10" s="8"/>
      <c r="I10" s="7" t="s">
        <v>3</v>
      </c>
      <c r="J10" s="8"/>
    </row>
    <row r="11" spans="2:10" x14ac:dyDescent="0.25">
      <c r="B11" s="7" t="s">
        <v>1</v>
      </c>
      <c r="C11" s="8" t="s">
        <v>39</v>
      </c>
      <c r="D11" s="7" t="s">
        <v>1</v>
      </c>
      <c r="E11" s="8" t="s">
        <v>2</v>
      </c>
      <c r="G11" s="7" t="s">
        <v>1</v>
      </c>
      <c r="H11" s="8" t="s">
        <v>39</v>
      </c>
      <c r="I11" s="7" t="s">
        <v>1</v>
      </c>
      <c r="J11" s="8" t="s">
        <v>2</v>
      </c>
    </row>
    <row r="12" spans="2:10" x14ac:dyDescent="0.25">
      <c r="B12" s="7">
        <v>1</v>
      </c>
      <c r="C12" s="8">
        <v>1248122.34915365</v>
      </c>
      <c r="D12" s="7">
        <v>1</v>
      </c>
      <c r="E12" s="8">
        <v>15317318.6701531</v>
      </c>
      <c r="G12" s="7">
        <v>1</v>
      </c>
      <c r="H12" s="8">
        <v>1248122.34915365</v>
      </c>
      <c r="I12" s="7">
        <v>1</v>
      </c>
      <c r="J12" s="8">
        <v>16193240.703868199</v>
      </c>
    </row>
    <row r="13" spans="2:10" x14ac:dyDescent="0.25">
      <c r="B13" s="7">
        <v>2</v>
      </c>
      <c r="C13" s="8">
        <v>35974.836810117602</v>
      </c>
      <c r="D13" s="7">
        <v>2</v>
      </c>
      <c r="E13" s="8">
        <v>38547.360940628001</v>
      </c>
      <c r="G13" s="7">
        <v>2</v>
      </c>
      <c r="H13" s="8">
        <v>35974.836810117602</v>
      </c>
      <c r="I13" s="7">
        <v>2</v>
      </c>
      <c r="J13" s="8">
        <v>38921.7725765676</v>
      </c>
    </row>
    <row r="14" spans="2:10" x14ac:dyDescent="0.25">
      <c r="B14" s="7">
        <v>3</v>
      </c>
      <c r="C14" s="8">
        <v>118113.83562837999</v>
      </c>
      <c r="D14" s="7">
        <v>3</v>
      </c>
      <c r="E14" s="8">
        <v>216061.90410811399</v>
      </c>
      <c r="G14" s="7">
        <v>3</v>
      </c>
      <c r="H14" s="8">
        <v>118113.83562837999</v>
      </c>
      <c r="I14" s="7">
        <v>3</v>
      </c>
      <c r="J14" s="8">
        <v>218696.95764390301</v>
      </c>
    </row>
    <row r="15" spans="2:10" x14ac:dyDescent="0.25">
      <c r="B15" s="7">
        <v>4</v>
      </c>
      <c r="C15" s="8">
        <v>170785.08205122501</v>
      </c>
      <c r="D15" s="7">
        <v>4</v>
      </c>
      <c r="E15" s="8">
        <v>2883869.2042586799</v>
      </c>
      <c r="G15" s="7">
        <v>4</v>
      </c>
      <c r="H15" s="8">
        <v>170785.08205122501</v>
      </c>
      <c r="I15" s="7">
        <v>4</v>
      </c>
      <c r="J15" s="8">
        <v>2917020.6554439301</v>
      </c>
    </row>
    <row r="16" spans="2:10" ht="15.75" thickBot="1" x14ac:dyDescent="0.3">
      <c r="B16" s="9">
        <v>5</v>
      </c>
      <c r="C16" s="8">
        <v>418780.54153743701</v>
      </c>
      <c r="D16" s="9">
        <v>5</v>
      </c>
      <c r="E16" s="8">
        <v>7896657.9916131599</v>
      </c>
      <c r="G16" s="9">
        <v>5</v>
      </c>
      <c r="H16" s="8">
        <v>418780.54153743701</v>
      </c>
      <c r="I16" s="9">
        <v>5</v>
      </c>
      <c r="J16" s="8">
        <v>8009651.2591569796</v>
      </c>
    </row>
    <row r="17" spans="2:10" x14ac:dyDescent="0.25">
      <c r="B17" s="23" t="s">
        <v>4</v>
      </c>
      <c r="C17" s="24"/>
      <c r="D17" s="23" t="s">
        <v>4</v>
      </c>
      <c r="E17" s="24"/>
      <c r="G17" s="23" t="s">
        <v>4</v>
      </c>
      <c r="H17" s="24"/>
      <c r="I17" s="23" t="s">
        <v>4</v>
      </c>
      <c r="J17" s="24"/>
    </row>
    <row r="18" spans="2:10" x14ac:dyDescent="0.25">
      <c r="B18" s="10" t="s">
        <v>5</v>
      </c>
      <c r="C18" s="11">
        <f>SUM(C5:C9)</f>
        <v>4087144.1531769261</v>
      </c>
      <c r="D18" s="10" t="s">
        <v>5</v>
      </c>
      <c r="E18" s="11">
        <f>SUM(E5:E9)</f>
        <v>43041550.718009204</v>
      </c>
      <c r="G18" s="10" t="s">
        <v>5</v>
      </c>
      <c r="H18" s="11">
        <f>SUM(H5:H9)</f>
        <v>4087144.1531769261</v>
      </c>
      <c r="I18" s="10" t="s">
        <v>5</v>
      </c>
      <c r="J18" s="11">
        <f>SUM(J5:J9)</f>
        <v>43041550.718009204</v>
      </c>
    </row>
    <row r="19" spans="2:10" x14ac:dyDescent="0.25">
      <c r="B19" s="10" t="s">
        <v>6</v>
      </c>
      <c r="C19" s="11">
        <f>SUM(C12:C16)</f>
        <v>1991776.6451808098</v>
      </c>
      <c r="D19" s="10" t="s">
        <v>6</v>
      </c>
      <c r="E19" s="11">
        <f>SUM(E12:E16)</f>
        <v>26352455.131073684</v>
      </c>
      <c r="G19" s="10" t="s">
        <v>6</v>
      </c>
      <c r="H19" s="11">
        <f>SUM(H12:H16)</f>
        <v>1991776.6451808098</v>
      </c>
      <c r="I19" s="10" t="s">
        <v>6</v>
      </c>
      <c r="J19" s="11">
        <f>SUM(J12:J16)</f>
        <v>27377531.348689578</v>
      </c>
    </row>
    <row r="20" spans="2:10" x14ac:dyDescent="0.25">
      <c r="B20" s="20" t="s">
        <v>7</v>
      </c>
      <c r="C20" s="21"/>
      <c r="D20" s="20" t="s">
        <v>7</v>
      </c>
      <c r="E20" s="21"/>
      <c r="G20" s="20" t="s">
        <v>7</v>
      </c>
      <c r="H20" s="21"/>
      <c r="I20" s="20" t="s">
        <v>7</v>
      </c>
      <c r="J20" s="21"/>
    </row>
    <row r="21" spans="2:10" x14ac:dyDescent="0.25">
      <c r="B21" s="10" t="s">
        <v>5</v>
      </c>
      <c r="C21" s="11">
        <f>SUM(C6:C9)</f>
        <v>3582181.1347784838</v>
      </c>
      <c r="D21" s="10" t="s">
        <v>5</v>
      </c>
      <c r="E21" s="11">
        <f>SUM(E6:E9)</f>
        <v>35809198.243119687</v>
      </c>
      <c r="G21" s="10" t="s">
        <v>5</v>
      </c>
      <c r="H21" s="11">
        <f>SUM(H6:H9)</f>
        <v>3582181.1347784838</v>
      </c>
      <c r="I21" s="10" t="s">
        <v>5</v>
      </c>
      <c r="J21" s="11">
        <f>SUM(J6:J9)</f>
        <v>35809198.243119687</v>
      </c>
    </row>
    <row r="22" spans="2:10" x14ac:dyDescent="0.25">
      <c r="B22" s="10" t="s">
        <v>6</v>
      </c>
      <c r="C22" s="11">
        <f>SUM(C13:C16)</f>
        <v>743654.29602715955</v>
      </c>
      <c r="D22" s="10" t="s">
        <v>6</v>
      </c>
      <c r="E22" s="11">
        <f>SUM(E13:E16)</f>
        <v>11035136.460920582</v>
      </c>
      <c r="G22" s="10" t="s">
        <v>6</v>
      </c>
      <c r="H22" s="11">
        <f>SUM(H13:H16)</f>
        <v>743654.29602715955</v>
      </c>
      <c r="I22" s="10" t="s">
        <v>6</v>
      </c>
      <c r="J22" s="11">
        <f>SUM(J13:J16)</f>
        <v>11184290.644821379</v>
      </c>
    </row>
    <row r="23" spans="2:10" x14ac:dyDescent="0.25">
      <c r="B23" s="20" t="s">
        <v>8</v>
      </c>
      <c r="C23" s="21"/>
      <c r="D23" s="20" t="s">
        <v>8</v>
      </c>
      <c r="E23" s="21"/>
      <c r="G23" s="20" t="s">
        <v>8</v>
      </c>
      <c r="H23" s="21"/>
      <c r="I23" s="20" t="s">
        <v>8</v>
      </c>
      <c r="J23" s="21"/>
    </row>
    <row r="24" spans="2:10" x14ac:dyDescent="0.25">
      <c r="B24" s="10" t="s">
        <v>5</v>
      </c>
      <c r="C24" s="11">
        <f>C5</f>
        <v>504963.01839844201</v>
      </c>
      <c r="D24" s="10" t="s">
        <v>5</v>
      </c>
      <c r="E24" s="11">
        <f>E5</f>
        <v>7232352.4748895196</v>
      </c>
      <c r="G24" s="10" t="s">
        <v>5</v>
      </c>
      <c r="H24" s="11">
        <f>H5</f>
        <v>504963.01839844201</v>
      </c>
      <c r="I24" s="10" t="s">
        <v>5</v>
      </c>
      <c r="J24" s="11">
        <f>J5</f>
        <v>7232352.4748895196</v>
      </c>
    </row>
    <row r="25" spans="2:10" ht="15.75" thickBot="1" x14ac:dyDescent="0.3">
      <c r="B25" s="12" t="s">
        <v>6</v>
      </c>
      <c r="C25" s="13">
        <f>C12</f>
        <v>1248122.34915365</v>
      </c>
      <c r="D25" s="12" t="s">
        <v>6</v>
      </c>
      <c r="E25" s="13">
        <f>E12</f>
        <v>15317318.6701531</v>
      </c>
      <c r="G25" s="12" t="s">
        <v>6</v>
      </c>
      <c r="H25" s="13">
        <f>H12</f>
        <v>1248122.34915365</v>
      </c>
      <c r="I25" s="12" t="s">
        <v>6</v>
      </c>
      <c r="J25" s="13">
        <f>J12</f>
        <v>16193240.703868199</v>
      </c>
    </row>
    <row r="27" spans="2:10" x14ac:dyDescent="0.25">
      <c r="B27" t="s">
        <v>9</v>
      </c>
      <c r="C27" t="s">
        <v>10</v>
      </c>
      <c r="D27" t="s">
        <v>11</v>
      </c>
      <c r="G27" t="s">
        <v>9</v>
      </c>
      <c r="H27" t="s">
        <v>10</v>
      </c>
      <c r="I27" t="s">
        <v>11</v>
      </c>
    </row>
    <row r="28" spans="2:10" x14ac:dyDescent="0.25">
      <c r="B28" t="s">
        <v>5</v>
      </c>
      <c r="C28" s="1">
        <f>(C18+E18)</f>
        <v>47128694.87118613</v>
      </c>
      <c r="D28" s="2">
        <f>C28/907184.74+0.03</f>
        <v>51.980493425612664</v>
      </c>
      <c r="G28" t="s">
        <v>5</v>
      </c>
      <c r="H28" s="1">
        <f>(H18+J18)</f>
        <v>47128694.87118613</v>
      </c>
      <c r="I28" s="2">
        <f>H28/907184.74+0.03</f>
        <v>51.980493425612664</v>
      </c>
    </row>
    <row r="29" spans="2:10" x14ac:dyDescent="0.25">
      <c r="B29" t="s">
        <v>6</v>
      </c>
      <c r="C29" s="1">
        <f>C19+E19</f>
        <v>28344231.776254494</v>
      </c>
      <c r="D29" s="2">
        <f>C29/907184.74+0.05</f>
        <v>31.294167286427783</v>
      </c>
      <c r="G29" t="s">
        <v>6</v>
      </c>
      <c r="H29" s="1">
        <f>H19+J19</f>
        <v>29369307.993870389</v>
      </c>
      <c r="I29" s="2">
        <f>H29/907184.74+0.05</f>
        <v>32.424120395665369</v>
      </c>
    </row>
    <row r="30" spans="2:10" x14ac:dyDescent="0.25">
      <c r="C30" s="1"/>
    </row>
    <row r="31" spans="2:10" x14ac:dyDescent="0.25">
      <c r="B31" t="s">
        <v>18</v>
      </c>
      <c r="C31" t="s">
        <v>20</v>
      </c>
      <c r="D31" t="s">
        <v>21</v>
      </c>
    </row>
    <row r="32" spans="2:10" x14ac:dyDescent="0.25">
      <c r="B32" t="s">
        <v>19</v>
      </c>
      <c r="C32" s="16">
        <f>I28-D28</f>
        <v>0</v>
      </c>
      <c r="D32" s="14">
        <f>(I28-D28)/D28</f>
        <v>0</v>
      </c>
    </row>
    <row r="33" spans="2:4" x14ac:dyDescent="0.25">
      <c r="B33" t="s">
        <v>3</v>
      </c>
      <c r="C33" s="17">
        <f>I29-D29</f>
        <v>1.1299531092375865</v>
      </c>
      <c r="D33" s="14">
        <f>(I29-D29)/D29</f>
        <v>3.6107466892964582E-2</v>
      </c>
    </row>
    <row r="34" spans="2:4" x14ac:dyDescent="0.25">
      <c r="D34" s="1"/>
    </row>
    <row r="35" spans="2:4" x14ac:dyDescent="0.25">
      <c r="D35" s="1"/>
    </row>
    <row r="36" spans="2:4" x14ac:dyDescent="0.25">
      <c r="D36" s="1"/>
    </row>
  </sheetData>
  <mergeCells count="14">
    <mergeCell ref="G23:H23"/>
    <mergeCell ref="I23:J23"/>
    <mergeCell ref="B1:E1"/>
    <mergeCell ref="G1:J1"/>
    <mergeCell ref="G17:H17"/>
    <mergeCell ref="I17:J17"/>
    <mergeCell ref="G20:H20"/>
    <mergeCell ref="I20:J20"/>
    <mergeCell ref="B23:C23"/>
    <mergeCell ref="D23:E23"/>
    <mergeCell ref="B17:C17"/>
    <mergeCell ref="D17:E17"/>
    <mergeCell ref="B20:C20"/>
    <mergeCell ref="D20:E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35"/>
  <sheetViews>
    <sheetView topLeftCell="B1" zoomScale="85" zoomScaleNormal="85" workbookViewId="0">
      <selection activeCell="J12" sqref="J12:J16"/>
    </sheetView>
  </sheetViews>
  <sheetFormatPr defaultRowHeight="15" x14ac:dyDescent="0.25"/>
  <cols>
    <col min="2" max="2" width="10.7109375" customWidth="1"/>
    <col min="3" max="3" width="19" bestFit="1" customWidth="1"/>
    <col min="4" max="4" width="17" bestFit="1" customWidth="1"/>
    <col min="5" max="5" width="17.42578125" customWidth="1"/>
    <col min="7" max="7" width="15.85546875" bestFit="1" customWidth="1"/>
    <col min="8" max="8" width="17.28515625" bestFit="1" customWidth="1"/>
    <col min="9" max="9" width="16.85546875" bestFit="1" customWidth="1"/>
    <col min="10" max="10" width="18.42578125" bestFit="1" customWidth="1"/>
  </cols>
  <sheetData>
    <row r="1" spans="2:10" ht="15.75" thickBot="1" x14ac:dyDescent="0.3">
      <c r="B1" s="22" t="s">
        <v>29</v>
      </c>
      <c r="C1" s="22"/>
      <c r="D1" s="22"/>
      <c r="E1" s="22"/>
      <c r="G1" s="22" t="s">
        <v>32</v>
      </c>
      <c r="H1" s="22"/>
      <c r="I1" s="22"/>
      <c r="J1" s="22"/>
    </row>
    <row r="2" spans="2:10" x14ac:dyDescent="0.25">
      <c r="B2" s="3" t="s">
        <v>17</v>
      </c>
      <c r="C2" s="4"/>
      <c r="D2" s="3" t="s">
        <v>14</v>
      </c>
      <c r="E2" s="4"/>
      <c r="G2" s="3" t="s">
        <v>17</v>
      </c>
      <c r="H2" s="4"/>
      <c r="I2" s="3" t="s">
        <v>14</v>
      </c>
      <c r="J2" s="4"/>
    </row>
    <row r="3" spans="2:10" x14ac:dyDescent="0.25">
      <c r="B3" s="5" t="s">
        <v>0</v>
      </c>
      <c r="C3" s="6"/>
      <c r="D3" s="5" t="s">
        <v>0</v>
      </c>
      <c r="E3" s="6"/>
      <c r="G3" s="5" t="s">
        <v>0</v>
      </c>
      <c r="H3" s="6"/>
      <c r="I3" s="5" t="s">
        <v>0</v>
      </c>
      <c r="J3" s="6"/>
    </row>
    <row r="4" spans="2:10" x14ac:dyDescent="0.25">
      <c r="B4" s="5" t="s">
        <v>1</v>
      </c>
      <c r="C4" s="6" t="s">
        <v>39</v>
      </c>
      <c r="D4" s="5" t="s">
        <v>1</v>
      </c>
      <c r="E4" s="6" t="s">
        <v>2</v>
      </c>
      <c r="G4" s="5" t="s">
        <v>1</v>
      </c>
      <c r="H4" s="6" t="s">
        <v>39</v>
      </c>
      <c r="I4" s="5" t="s">
        <v>1</v>
      </c>
      <c r="J4" s="6" t="s">
        <v>2</v>
      </c>
    </row>
    <row r="5" spans="2:10" x14ac:dyDescent="0.25">
      <c r="B5" s="7">
        <v>1</v>
      </c>
      <c r="C5" s="8">
        <v>434058.04835447698</v>
      </c>
      <c r="D5" s="7">
        <v>1</v>
      </c>
      <c r="E5" s="8">
        <v>6408226.5610467996</v>
      </c>
      <c r="G5" s="7">
        <v>1</v>
      </c>
      <c r="H5" s="8">
        <f>+C5</f>
        <v>434058.04835447698</v>
      </c>
      <c r="I5" s="7">
        <v>1</v>
      </c>
      <c r="J5" s="8">
        <v>6408226.5610467996</v>
      </c>
    </row>
    <row r="6" spans="2:10" x14ac:dyDescent="0.25">
      <c r="B6" s="7">
        <v>2</v>
      </c>
      <c r="C6" s="8">
        <v>92573.508756361101</v>
      </c>
      <c r="D6" s="7">
        <v>2</v>
      </c>
      <c r="E6" s="8">
        <v>69495.728255368696</v>
      </c>
      <c r="G6" s="7">
        <v>2</v>
      </c>
      <c r="H6" s="8">
        <f t="shared" ref="H6:H9" si="0">+C6</f>
        <v>92573.508756361101</v>
      </c>
      <c r="I6" s="7">
        <v>2</v>
      </c>
      <c r="J6" s="8">
        <v>69495.728255368696</v>
      </c>
    </row>
    <row r="7" spans="2:10" x14ac:dyDescent="0.25">
      <c r="B7" s="7">
        <v>3</v>
      </c>
      <c r="C7" s="8">
        <v>397484.042481279</v>
      </c>
      <c r="D7" s="7">
        <v>3</v>
      </c>
      <c r="E7" s="8">
        <v>473471.48797543102</v>
      </c>
      <c r="G7" s="7">
        <v>3</v>
      </c>
      <c r="H7" s="8">
        <f t="shared" si="0"/>
        <v>397484.042481279</v>
      </c>
      <c r="I7" s="7">
        <v>3</v>
      </c>
      <c r="J7" s="8">
        <v>473471.48797543102</v>
      </c>
    </row>
    <row r="8" spans="2:10" x14ac:dyDescent="0.25">
      <c r="B8" s="7">
        <v>4</v>
      </c>
      <c r="C8" s="8">
        <v>542023.48887124402</v>
      </c>
      <c r="D8" s="7">
        <v>4</v>
      </c>
      <c r="E8" s="8">
        <v>6193374.32885083</v>
      </c>
      <c r="G8" s="7">
        <v>4</v>
      </c>
      <c r="H8" s="8">
        <f t="shared" si="0"/>
        <v>542023.48887124402</v>
      </c>
      <c r="I8" s="7">
        <v>4</v>
      </c>
      <c r="J8" s="8">
        <v>6193374.32885083</v>
      </c>
    </row>
    <row r="9" spans="2:10" x14ac:dyDescent="0.25">
      <c r="B9" s="7">
        <v>5</v>
      </c>
      <c r="C9" s="8">
        <v>1920317.4047590999</v>
      </c>
      <c r="D9" s="7">
        <v>5</v>
      </c>
      <c r="E9" s="8">
        <v>24231288.629773598</v>
      </c>
      <c r="G9" s="7">
        <v>5</v>
      </c>
      <c r="H9" s="8">
        <f t="shared" si="0"/>
        <v>1920317.4047590999</v>
      </c>
      <c r="I9" s="7">
        <v>5</v>
      </c>
      <c r="J9" s="8">
        <v>24231288.629773598</v>
      </c>
    </row>
    <row r="10" spans="2:10" x14ac:dyDescent="0.25">
      <c r="B10" s="7" t="s">
        <v>3</v>
      </c>
      <c r="C10" s="8"/>
      <c r="D10" s="7" t="s">
        <v>3</v>
      </c>
      <c r="E10" s="8"/>
      <c r="G10" s="7" t="s">
        <v>3</v>
      </c>
      <c r="H10" s="8"/>
      <c r="I10" s="7" t="s">
        <v>3</v>
      </c>
      <c r="J10" s="8"/>
    </row>
    <row r="11" spans="2:10" x14ac:dyDescent="0.25">
      <c r="B11" s="7" t="s">
        <v>1</v>
      </c>
      <c r="C11" s="8" t="s">
        <v>39</v>
      </c>
      <c r="D11" s="7" t="s">
        <v>1</v>
      </c>
      <c r="E11" s="8" t="s">
        <v>2</v>
      </c>
      <c r="G11" s="7" t="s">
        <v>1</v>
      </c>
      <c r="H11" s="8" t="s">
        <v>39</v>
      </c>
      <c r="I11" s="7" t="s">
        <v>1</v>
      </c>
      <c r="J11" s="8" t="s">
        <v>2</v>
      </c>
    </row>
    <row r="12" spans="2:10" x14ac:dyDescent="0.25">
      <c r="B12" s="7">
        <v>1</v>
      </c>
      <c r="C12" s="8">
        <v>1027128.9997795</v>
      </c>
      <c r="D12" s="7">
        <v>1</v>
      </c>
      <c r="E12" s="8">
        <v>12080382.407132899</v>
      </c>
      <c r="G12" s="7">
        <v>1</v>
      </c>
      <c r="H12" s="8">
        <f t="shared" ref="H12:H16" si="1">+C12</f>
        <v>1027128.9997795</v>
      </c>
      <c r="I12" s="7">
        <v>1</v>
      </c>
      <c r="J12" s="8">
        <v>13170182.165947599</v>
      </c>
    </row>
    <row r="13" spans="2:10" x14ac:dyDescent="0.25">
      <c r="B13" s="7">
        <v>2</v>
      </c>
      <c r="C13" s="8">
        <v>22833.922014549898</v>
      </c>
      <c r="D13" s="7">
        <v>2</v>
      </c>
      <c r="E13" s="8">
        <v>29401.078387997801</v>
      </c>
      <c r="G13" s="7">
        <v>2</v>
      </c>
      <c r="H13" s="8">
        <f t="shared" si="1"/>
        <v>22833.922014549898</v>
      </c>
      <c r="I13" s="7">
        <v>2</v>
      </c>
      <c r="J13" s="8">
        <v>29823.4726770833</v>
      </c>
    </row>
    <row r="14" spans="2:10" x14ac:dyDescent="0.25">
      <c r="B14" s="7">
        <v>3</v>
      </c>
      <c r="C14" s="8">
        <v>83934.462631742907</v>
      </c>
      <c r="D14" s="7">
        <v>3</v>
      </c>
      <c r="E14" s="8">
        <v>161660.74351842201</v>
      </c>
      <c r="G14" s="7">
        <v>3</v>
      </c>
      <c r="H14" s="8">
        <f t="shared" si="1"/>
        <v>83934.462631742907</v>
      </c>
      <c r="I14" s="7">
        <v>3</v>
      </c>
      <c r="J14" s="8">
        <v>164557.044877901</v>
      </c>
    </row>
    <row r="15" spans="2:10" x14ac:dyDescent="0.25">
      <c r="B15" s="7">
        <v>4</v>
      </c>
      <c r="C15" s="8">
        <v>135409.301052853</v>
      </c>
      <c r="D15" s="7">
        <v>4</v>
      </c>
      <c r="E15" s="8">
        <v>2379753.7556386399</v>
      </c>
      <c r="G15" s="7">
        <v>4</v>
      </c>
      <c r="H15" s="8">
        <f t="shared" si="1"/>
        <v>135409.301052853</v>
      </c>
      <c r="I15" s="7">
        <v>4</v>
      </c>
      <c r="J15" s="8">
        <v>2420144.02835233</v>
      </c>
    </row>
    <row r="16" spans="2:10" ht="15.75" thickBot="1" x14ac:dyDescent="0.3">
      <c r="B16" s="9">
        <v>5</v>
      </c>
      <c r="C16" s="8">
        <v>336992.734795</v>
      </c>
      <c r="D16" s="9">
        <v>5</v>
      </c>
      <c r="E16" s="8">
        <v>6736196.2049140604</v>
      </c>
      <c r="G16" s="9">
        <v>5</v>
      </c>
      <c r="H16" s="8">
        <f t="shared" si="1"/>
        <v>336992.734795</v>
      </c>
      <c r="I16" s="9">
        <v>5</v>
      </c>
      <c r="J16" s="8">
        <v>6878258.9931005798</v>
      </c>
    </row>
    <row r="17" spans="2:10" x14ac:dyDescent="0.25">
      <c r="B17" s="23" t="s">
        <v>4</v>
      </c>
      <c r="C17" s="24"/>
      <c r="D17" s="23" t="s">
        <v>4</v>
      </c>
      <c r="E17" s="24"/>
      <c r="G17" s="23" t="s">
        <v>4</v>
      </c>
      <c r="H17" s="24"/>
      <c r="I17" s="23" t="s">
        <v>4</v>
      </c>
      <c r="J17" s="24"/>
    </row>
    <row r="18" spans="2:10" x14ac:dyDescent="0.25">
      <c r="B18" s="10" t="s">
        <v>5</v>
      </c>
      <c r="C18" s="11">
        <f>SUM(C5:C9)</f>
        <v>3386456.4932224611</v>
      </c>
      <c r="D18" s="10" t="s">
        <v>5</v>
      </c>
      <c r="E18" s="11">
        <f>SUM(E5:E9)</f>
        <v>37375856.735902026</v>
      </c>
      <c r="G18" s="10" t="s">
        <v>5</v>
      </c>
      <c r="H18" s="11">
        <f>SUM(H5:H9)</f>
        <v>3386456.4932224611</v>
      </c>
      <c r="I18" s="10" t="s">
        <v>5</v>
      </c>
      <c r="J18" s="11">
        <f>SUM(J5:J9)</f>
        <v>37375856.735902026</v>
      </c>
    </row>
    <row r="19" spans="2:10" x14ac:dyDescent="0.25">
      <c r="B19" s="10" t="s">
        <v>6</v>
      </c>
      <c r="C19" s="11">
        <f>SUM(C12:C16)</f>
        <v>1606299.4202736458</v>
      </c>
      <c r="D19" s="10" t="s">
        <v>6</v>
      </c>
      <c r="E19" s="11">
        <f>SUM(E12:E16)</f>
        <v>21387394.189592019</v>
      </c>
      <c r="G19" s="10" t="s">
        <v>6</v>
      </c>
      <c r="H19" s="11">
        <f>SUM(H12:H16)</f>
        <v>1606299.4202736458</v>
      </c>
      <c r="I19" s="10" t="s">
        <v>6</v>
      </c>
      <c r="J19" s="11">
        <f>SUM(J12:J16)</f>
        <v>22662965.704955496</v>
      </c>
    </row>
    <row r="20" spans="2:10" x14ac:dyDescent="0.25">
      <c r="B20" s="20" t="s">
        <v>7</v>
      </c>
      <c r="C20" s="21"/>
      <c r="D20" s="20" t="s">
        <v>7</v>
      </c>
      <c r="E20" s="21"/>
      <c r="G20" s="20" t="s">
        <v>7</v>
      </c>
      <c r="H20" s="21"/>
      <c r="I20" s="20" t="s">
        <v>7</v>
      </c>
      <c r="J20" s="21"/>
    </row>
    <row r="21" spans="2:10" x14ac:dyDescent="0.25">
      <c r="B21" s="10" t="s">
        <v>5</v>
      </c>
      <c r="C21" s="11">
        <f>SUM(C6:C9)</f>
        <v>2952398.4448679839</v>
      </c>
      <c r="D21" s="10" t="s">
        <v>5</v>
      </c>
      <c r="E21" s="11">
        <f>SUM(E6:E9)</f>
        <v>30967630.174855229</v>
      </c>
      <c r="G21" s="10" t="s">
        <v>5</v>
      </c>
      <c r="H21" s="11">
        <f>SUM(H6:H9)</f>
        <v>2952398.4448679839</v>
      </c>
      <c r="I21" s="10" t="s">
        <v>5</v>
      </c>
      <c r="J21" s="11">
        <f>SUM(J6:J9)</f>
        <v>30967630.174855229</v>
      </c>
    </row>
    <row r="22" spans="2:10" x14ac:dyDescent="0.25">
      <c r="B22" s="10" t="s">
        <v>6</v>
      </c>
      <c r="C22" s="11">
        <f>SUM(C13:C16)</f>
        <v>579170.42049414583</v>
      </c>
      <c r="D22" s="10" t="s">
        <v>6</v>
      </c>
      <c r="E22" s="11">
        <f>SUM(E13:E16)</f>
        <v>9307011.7824591212</v>
      </c>
      <c r="G22" s="10" t="s">
        <v>6</v>
      </c>
      <c r="H22" s="11">
        <f>SUM(H13:H16)</f>
        <v>579170.42049414583</v>
      </c>
      <c r="I22" s="10" t="s">
        <v>6</v>
      </c>
      <c r="J22" s="11">
        <f>SUM(J13:J16)</f>
        <v>9492783.5390078947</v>
      </c>
    </row>
    <row r="23" spans="2:10" x14ac:dyDescent="0.25">
      <c r="B23" s="20" t="s">
        <v>8</v>
      </c>
      <c r="C23" s="21"/>
      <c r="D23" s="20" t="s">
        <v>8</v>
      </c>
      <c r="E23" s="21"/>
      <c r="G23" s="20" t="s">
        <v>8</v>
      </c>
      <c r="H23" s="21"/>
      <c r="I23" s="20" t="s">
        <v>8</v>
      </c>
      <c r="J23" s="21"/>
    </row>
    <row r="24" spans="2:10" x14ac:dyDescent="0.25">
      <c r="B24" s="10" t="s">
        <v>5</v>
      </c>
      <c r="C24" s="11">
        <f>C5</f>
        <v>434058.04835447698</v>
      </c>
      <c r="D24" s="10" t="s">
        <v>5</v>
      </c>
      <c r="E24" s="11">
        <f>E5</f>
        <v>6408226.5610467996</v>
      </c>
      <c r="G24" s="10" t="s">
        <v>5</v>
      </c>
      <c r="H24" s="11">
        <f>H5</f>
        <v>434058.04835447698</v>
      </c>
      <c r="I24" s="10" t="s">
        <v>5</v>
      </c>
      <c r="J24" s="11">
        <f>J5</f>
        <v>6408226.5610467996</v>
      </c>
    </row>
    <row r="25" spans="2:10" ht="15.75" thickBot="1" x14ac:dyDescent="0.3">
      <c r="B25" s="12" t="s">
        <v>6</v>
      </c>
      <c r="C25" s="13">
        <f>C12</f>
        <v>1027128.9997795</v>
      </c>
      <c r="D25" s="12" t="s">
        <v>6</v>
      </c>
      <c r="E25" s="13">
        <f>E12</f>
        <v>12080382.407132899</v>
      </c>
      <c r="G25" s="12" t="s">
        <v>6</v>
      </c>
      <c r="H25" s="13">
        <f>H12</f>
        <v>1027128.9997795</v>
      </c>
      <c r="I25" s="12" t="s">
        <v>6</v>
      </c>
      <c r="J25" s="13">
        <f>J12</f>
        <v>13170182.165947599</v>
      </c>
    </row>
    <row r="27" spans="2:10" x14ac:dyDescent="0.25">
      <c r="B27" t="s">
        <v>9</v>
      </c>
      <c r="C27" t="s">
        <v>10</v>
      </c>
      <c r="D27" t="s">
        <v>11</v>
      </c>
      <c r="G27" t="s">
        <v>9</v>
      </c>
      <c r="H27" t="s">
        <v>10</v>
      </c>
      <c r="I27" t="s">
        <v>11</v>
      </c>
    </row>
    <row r="28" spans="2:10" x14ac:dyDescent="0.25">
      <c r="B28" t="s">
        <v>5</v>
      </c>
      <c r="C28" s="1">
        <f>(C18+E18)</f>
        <v>40762313.229124486</v>
      </c>
      <c r="D28" s="2">
        <f>C28/907184.74+0.03</f>
        <v>44.962758931906734</v>
      </c>
      <c r="G28" t="s">
        <v>5</v>
      </c>
      <c r="H28" s="1">
        <f>(H18+J18)</f>
        <v>40762313.229124486</v>
      </c>
      <c r="I28" s="2">
        <f>H28/907184.74+0.03</f>
        <v>44.962758931906734</v>
      </c>
    </row>
    <row r="29" spans="2:10" x14ac:dyDescent="0.25">
      <c r="B29" t="s">
        <v>6</v>
      </c>
      <c r="C29" s="1">
        <f>C19+E19</f>
        <v>22993693.609865665</v>
      </c>
      <c r="D29" s="2">
        <f>C29/907184.74+0.05</f>
        <v>25.396208546084743</v>
      </c>
      <c r="G29" t="s">
        <v>6</v>
      </c>
      <c r="H29" s="1">
        <f>H19+J19</f>
        <v>24269265.125229143</v>
      </c>
      <c r="I29" s="2">
        <f>H29/907184.74+0.05</f>
        <v>26.802285455362867</v>
      </c>
    </row>
    <row r="31" spans="2:10" x14ac:dyDescent="0.25">
      <c r="B31" t="s">
        <v>18</v>
      </c>
      <c r="C31" t="s">
        <v>20</v>
      </c>
      <c r="D31" t="s">
        <v>21</v>
      </c>
    </row>
    <row r="32" spans="2:10" x14ac:dyDescent="0.25">
      <c r="B32" t="s">
        <v>19</v>
      </c>
      <c r="C32" s="16">
        <f>I28-D28</f>
        <v>0</v>
      </c>
      <c r="D32" s="14">
        <f>(I28-D28)/D28</f>
        <v>0</v>
      </c>
    </row>
    <row r="33" spans="2:4" x14ac:dyDescent="0.25">
      <c r="B33" t="s">
        <v>3</v>
      </c>
      <c r="C33" s="17">
        <f>I29-D29</f>
        <v>1.4060769092781236</v>
      </c>
      <c r="D33" s="14">
        <f>(I29-D29)/D29</f>
        <v>5.5365623050646046E-2</v>
      </c>
    </row>
    <row r="34" spans="2:4" x14ac:dyDescent="0.25">
      <c r="D34" s="1"/>
    </row>
    <row r="35" spans="2:4" x14ac:dyDescent="0.25">
      <c r="D35" s="1"/>
    </row>
  </sheetData>
  <mergeCells count="14">
    <mergeCell ref="G23:H23"/>
    <mergeCell ref="I23:J23"/>
    <mergeCell ref="B1:E1"/>
    <mergeCell ref="G1:J1"/>
    <mergeCell ref="G17:H17"/>
    <mergeCell ref="I17:J17"/>
    <mergeCell ref="G20:H20"/>
    <mergeCell ref="I20:J20"/>
    <mergeCell ref="B23:C23"/>
    <mergeCell ref="D23:E23"/>
    <mergeCell ref="B17:C17"/>
    <mergeCell ref="D17:E17"/>
    <mergeCell ref="B20:C20"/>
    <mergeCell ref="D20:E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EB1EF-FB7F-401B-919B-915E4AD74270}">
  <dimension ref="B1:J35"/>
  <sheetViews>
    <sheetView tabSelected="1" zoomScale="85" zoomScaleNormal="85" workbookViewId="0">
      <selection activeCell="J12" sqref="J12:J16"/>
    </sheetView>
  </sheetViews>
  <sheetFormatPr defaultRowHeight="15" x14ac:dyDescent="0.25"/>
  <cols>
    <col min="2" max="2" width="10.7109375" customWidth="1"/>
    <col min="3" max="3" width="19" bestFit="1" customWidth="1"/>
    <col min="4" max="4" width="17" bestFit="1" customWidth="1"/>
    <col min="5" max="5" width="17.42578125" customWidth="1"/>
    <col min="7" max="7" width="15.85546875" bestFit="1" customWidth="1"/>
    <col min="8" max="8" width="17.28515625" bestFit="1" customWidth="1"/>
    <col min="9" max="9" width="16.85546875" bestFit="1" customWidth="1"/>
    <col min="10" max="10" width="18.42578125" bestFit="1" customWidth="1"/>
  </cols>
  <sheetData>
    <row r="1" spans="2:10" ht="15.75" thickBot="1" x14ac:dyDescent="0.3">
      <c r="B1" s="22" t="s">
        <v>30</v>
      </c>
      <c r="C1" s="22"/>
      <c r="D1" s="22"/>
      <c r="E1" s="22"/>
      <c r="G1" s="22" t="s">
        <v>31</v>
      </c>
      <c r="H1" s="22"/>
      <c r="I1" s="22"/>
      <c r="J1" s="22"/>
    </row>
    <row r="2" spans="2:10" x14ac:dyDescent="0.25">
      <c r="B2" s="3" t="s">
        <v>40</v>
      </c>
      <c r="C2" s="4"/>
      <c r="D2" s="3" t="s">
        <v>41</v>
      </c>
      <c r="E2" s="4"/>
      <c r="G2" s="3" t="s">
        <v>40</v>
      </c>
      <c r="H2" s="4"/>
      <c r="I2" s="3" t="s">
        <v>41</v>
      </c>
      <c r="J2" s="4"/>
    </row>
    <row r="3" spans="2:10" x14ac:dyDescent="0.25">
      <c r="B3" s="5" t="s">
        <v>0</v>
      </c>
      <c r="C3" s="6"/>
      <c r="D3" s="5" t="s">
        <v>0</v>
      </c>
      <c r="E3" s="6"/>
      <c r="G3" s="5" t="s">
        <v>0</v>
      </c>
      <c r="H3" s="6"/>
      <c r="I3" s="5" t="s">
        <v>0</v>
      </c>
      <c r="J3" s="6"/>
    </row>
    <row r="4" spans="2:10" x14ac:dyDescent="0.25">
      <c r="B4" s="5" t="s">
        <v>1</v>
      </c>
      <c r="C4" s="6" t="s">
        <v>39</v>
      </c>
      <c r="D4" s="5" t="s">
        <v>1</v>
      </c>
      <c r="E4" s="6" t="s">
        <v>2</v>
      </c>
      <c r="G4" s="5" t="s">
        <v>1</v>
      </c>
      <c r="H4" s="6" t="s">
        <v>39</v>
      </c>
      <c r="I4" s="5" t="s">
        <v>1</v>
      </c>
      <c r="J4" s="6" t="s">
        <v>2</v>
      </c>
    </row>
    <row r="5" spans="2:10" x14ac:dyDescent="0.25">
      <c r="B5" s="7">
        <v>1</v>
      </c>
      <c r="C5" s="8">
        <v>447054.19921783701</v>
      </c>
      <c r="D5" s="7">
        <v>1</v>
      </c>
      <c r="E5" s="8">
        <v>6679020.2577300798</v>
      </c>
      <c r="G5" s="7">
        <v>1</v>
      </c>
      <c r="H5" s="8">
        <v>447054.19921783701</v>
      </c>
      <c r="I5" s="7">
        <v>1</v>
      </c>
      <c r="J5" s="8">
        <v>6679020.2577300798</v>
      </c>
    </row>
    <row r="6" spans="2:10" x14ac:dyDescent="0.25">
      <c r="B6" s="7">
        <v>2</v>
      </c>
      <c r="C6" s="8">
        <v>111979.526931432</v>
      </c>
      <c r="D6" s="7">
        <v>2</v>
      </c>
      <c r="E6" s="8">
        <v>70153.228433679295</v>
      </c>
      <c r="G6" s="7">
        <v>2</v>
      </c>
      <c r="H6" s="8">
        <v>111979.526931432</v>
      </c>
      <c r="I6" s="7">
        <v>2</v>
      </c>
      <c r="J6" s="8">
        <v>70153.228433679295</v>
      </c>
    </row>
    <row r="7" spans="2:10" x14ac:dyDescent="0.25">
      <c r="B7" s="7">
        <v>3</v>
      </c>
      <c r="C7" s="8">
        <v>376966.381138639</v>
      </c>
      <c r="D7" s="7">
        <v>3</v>
      </c>
      <c r="E7" s="8">
        <v>443448.205143178</v>
      </c>
      <c r="G7" s="7">
        <v>3</v>
      </c>
      <c r="H7" s="8">
        <v>376966.381138639</v>
      </c>
      <c r="I7" s="7">
        <v>3</v>
      </c>
      <c r="J7" s="8">
        <v>443448.205143178</v>
      </c>
    </row>
    <row r="8" spans="2:10" x14ac:dyDescent="0.25">
      <c r="B8" s="7">
        <v>4</v>
      </c>
      <c r="C8" s="8">
        <v>504772.85261314001</v>
      </c>
      <c r="D8" s="7">
        <v>4</v>
      </c>
      <c r="E8" s="8">
        <v>6453604.8748220503</v>
      </c>
      <c r="G8" s="7">
        <v>4</v>
      </c>
      <c r="H8" s="8">
        <v>504772.85261314001</v>
      </c>
      <c r="I8" s="7">
        <v>4</v>
      </c>
      <c r="J8" s="8">
        <v>6453604.8748220503</v>
      </c>
    </row>
    <row r="9" spans="2:10" x14ac:dyDescent="0.25">
      <c r="B9" s="7">
        <v>5</v>
      </c>
      <c r="C9" s="8">
        <v>2037729.3246187901</v>
      </c>
      <c r="D9" s="7">
        <v>5</v>
      </c>
      <c r="E9" s="8">
        <v>26254352.742745299</v>
      </c>
      <c r="G9" s="7">
        <v>5</v>
      </c>
      <c r="H9" s="8">
        <v>2037729.3246187901</v>
      </c>
      <c r="I9" s="7">
        <v>5</v>
      </c>
      <c r="J9" s="8">
        <v>26254352.742745299</v>
      </c>
    </row>
    <row r="10" spans="2:10" x14ac:dyDescent="0.25">
      <c r="B10" s="7" t="s">
        <v>3</v>
      </c>
      <c r="C10" s="8"/>
      <c r="D10" s="7" t="s">
        <v>3</v>
      </c>
      <c r="E10" s="8"/>
      <c r="G10" s="7" t="s">
        <v>3</v>
      </c>
      <c r="H10" s="8"/>
      <c r="I10" s="7" t="s">
        <v>3</v>
      </c>
      <c r="J10" s="8"/>
    </row>
    <row r="11" spans="2:10" x14ac:dyDescent="0.25">
      <c r="B11" s="7" t="s">
        <v>1</v>
      </c>
      <c r="C11" s="8" t="s">
        <v>39</v>
      </c>
      <c r="D11" s="7" t="s">
        <v>1</v>
      </c>
      <c r="E11" s="8" t="s">
        <v>2</v>
      </c>
      <c r="G11" s="7" t="s">
        <v>1</v>
      </c>
      <c r="H11" s="8" t="s">
        <v>39</v>
      </c>
      <c r="I11" s="7" t="s">
        <v>1</v>
      </c>
      <c r="J11" s="8" t="s">
        <v>2</v>
      </c>
    </row>
    <row r="12" spans="2:10" x14ac:dyDescent="0.25">
      <c r="B12" s="7">
        <v>1</v>
      </c>
      <c r="C12" s="8">
        <v>931400.87848539499</v>
      </c>
      <c r="D12" s="7">
        <v>1</v>
      </c>
      <c r="E12" s="8">
        <v>11344392.898166399</v>
      </c>
      <c r="G12" s="7">
        <v>1</v>
      </c>
      <c r="H12" s="8">
        <v>931400.87848539499</v>
      </c>
      <c r="I12" s="7">
        <v>1</v>
      </c>
      <c r="J12" s="8">
        <v>12532669.1650034</v>
      </c>
    </row>
    <row r="13" spans="2:10" x14ac:dyDescent="0.25">
      <c r="B13" s="7">
        <v>2</v>
      </c>
      <c r="C13" s="8">
        <v>28129.222485960301</v>
      </c>
      <c r="D13" s="7">
        <v>2</v>
      </c>
      <c r="E13" s="8">
        <v>29596.379742704699</v>
      </c>
      <c r="G13" s="7">
        <v>2</v>
      </c>
      <c r="H13" s="8">
        <v>28129.222485960301</v>
      </c>
      <c r="I13" s="7">
        <v>2</v>
      </c>
      <c r="J13" s="8">
        <v>30063.938883436102</v>
      </c>
    </row>
    <row r="14" spans="2:10" x14ac:dyDescent="0.25">
      <c r="B14" s="7">
        <v>3</v>
      </c>
      <c r="C14" s="8">
        <v>76197.512074512299</v>
      </c>
      <c r="D14" s="7">
        <v>3</v>
      </c>
      <c r="E14" s="8">
        <v>148714.252057381</v>
      </c>
      <c r="G14" s="7">
        <v>3</v>
      </c>
      <c r="H14" s="8">
        <v>76197.512074512299</v>
      </c>
      <c r="I14" s="7">
        <v>3</v>
      </c>
      <c r="J14" s="8">
        <v>151578.082553627</v>
      </c>
    </row>
    <row r="15" spans="2:10" x14ac:dyDescent="0.25">
      <c r="B15" s="7">
        <v>4</v>
      </c>
      <c r="C15" s="8">
        <v>126407.789312778</v>
      </c>
      <c r="D15" s="7">
        <v>4</v>
      </c>
      <c r="E15" s="8">
        <v>2440365.2580820299</v>
      </c>
      <c r="G15" s="7">
        <v>4</v>
      </c>
      <c r="H15" s="8">
        <v>126407.789312778</v>
      </c>
      <c r="I15" s="7">
        <v>4</v>
      </c>
      <c r="J15" s="8">
        <v>2485034.5120442202</v>
      </c>
    </row>
    <row r="16" spans="2:10" ht="15.75" thickBot="1" x14ac:dyDescent="0.3">
      <c r="B16" s="9">
        <v>5</v>
      </c>
      <c r="C16" s="8">
        <v>342050.57924641902</v>
      </c>
      <c r="D16" s="9">
        <v>5</v>
      </c>
      <c r="E16" s="8">
        <v>7034153.8043414196</v>
      </c>
      <c r="G16" s="9">
        <v>5</v>
      </c>
      <c r="H16" s="8">
        <v>342050.57924641902</v>
      </c>
      <c r="I16" s="9">
        <v>5</v>
      </c>
      <c r="J16" s="8">
        <v>7195245.6230391702</v>
      </c>
    </row>
    <row r="17" spans="2:10" x14ac:dyDescent="0.25">
      <c r="B17" s="23" t="s">
        <v>4</v>
      </c>
      <c r="C17" s="24"/>
      <c r="D17" s="23" t="s">
        <v>4</v>
      </c>
      <c r="E17" s="24"/>
      <c r="G17" s="23" t="s">
        <v>4</v>
      </c>
      <c r="H17" s="24"/>
      <c r="I17" s="23" t="s">
        <v>4</v>
      </c>
      <c r="J17" s="24"/>
    </row>
    <row r="18" spans="2:10" x14ac:dyDescent="0.25">
      <c r="B18" s="10" t="s">
        <v>5</v>
      </c>
      <c r="C18" s="11">
        <f>SUM(C5:C9)</f>
        <v>3478502.2845198382</v>
      </c>
      <c r="D18" s="10" t="s">
        <v>5</v>
      </c>
      <c r="E18" s="11">
        <f>SUM(E5:E9)</f>
        <v>39900579.308874287</v>
      </c>
      <c r="G18" s="10" t="s">
        <v>5</v>
      </c>
      <c r="H18" s="11">
        <f>SUM(H5:H9)</f>
        <v>3478502.2845198382</v>
      </c>
      <c r="I18" s="10" t="s">
        <v>5</v>
      </c>
      <c r="J18" s="11">
        <f>SUM(J5:J9)</f>
        <v>39900579.308874287</v>
      </c>
    </row>
    <row r="19" spans="2:10" x14ac:dyDescent="0.25">
      <c r="B19" s="10" t="s">
        <v>6</v>
      </c>
      <c r="C19" s="11">
        <f>SUM(C12:C16)</f>
        <v>1504185.9816050646</v>
      </c>
      <c r="D19" s="10" t="s">
        <v>6</v>
      </c>
      <c r="E19" s="11">
        <f>SUM(E12:E16)</f>
        <v>20997222.592389934</v>
      </c>
      <c r="G19" s="10" t="s">
        <v>6</v>
      </c>
      <c r="H19" s="11">
        <f>SUM(H12:H16)</f>
        <v>1504185.9816050646</v>
      </c>
      <c r="I19" s="10" t="s">
        <v>6</v>
      </c>
      <c r="J19" s="11">
        <f>SUM(J12:J16)</f>
        <v>22394591.321523856</v>
      </c>
    </row>
    <row r="20" spans="2:10" x14ac:dyDescent="0.25">
      <c r="B20" s="20" t="s">
        <v>7</v>
      </c>
      <c r="C20" s="21"/>
      <c r="D20" s="20" t="s">
        <v>7</v>
      </c>
      <c r="E20" s="21"/>
      <c r="G20" s="20" t="s">
        <v>7</v>
      </c>
      <c r="H20" s="21"/>
      <c r="I20" s="20" t="s">
        <v>7</v>
      </c>
      <c r="J20" s="21"/>
    </row>
    <row r="21" spans="2:10" x14ac:dyDescent="0.25">
      <c r="B21" s="10" t="s">
        <v>5</v>
      </c>
      <c r="C21" s="11">
        <f>SUM(C6:C9)</f>
        <v>3031448.0853020009</v>
      </c>
      <c r="D21" s="10" t="s">
        <v>5</v>
      </c>
      <c r="E21" s="11">
        <f>SUM(E6:E9)</f>
        <v>33221559.051144205</v>
      </c>
      <c r="G21" s="10" t="s">
        <v>5</v>
      </c>
      <c r="H21" s="11">
        <f>SUM(H6:H9)</f>
        <v>3031448.0853020009</v>
      </c>
      <c r="I21" s="10" t="s">
        <v>5</v>
      </c>
      <c r="J21" s="11">
        <f>SUM(J6:J9)</f>
        <v>33221559.051144205</v>
      </c>
    </row>
    <row r="22" spans="2:10" x14ac:dyDescent="0.25">
      <c r="B22" s="10" t="s">
        <v>6</v>
      </c>
      <c r="C22" s="11">
        <f>SUM(C13:C16)</f>
        <v>572785.1031196696</v>
      </c>
      <c r="D22" s="10" t="s">
        <v>6</v>
      </c>
      <c r="E22" s="11">
        <f>SUM(E13:E16)</f>
        <v>9652829.6942235343</v>
      </c>
      <c r="G22" s="10" t="s">
        <v>6</v>
      </c>
      <c r="H22" s="11">
        <f>SUM(H13:H16)</f>
        <v>572785.1031196696</v>
      </c>
      <c r="I22" s="10" t="s">
        <v>6</v>
      </c>
      <c r="J22" s="11">
        <f>SUM(J13:J16)</f>
        <v>9861922.1565204524</v>
      </c>
    </row>
    <row r="23" spans="2:10" x14ac:dyDescent="0.25">
      <c r="B23" s="20" t="s">
        <v>8</v>
      </c>
      <c r="C23" s="21"/>
      <c r="D23" s="20" t="s">
        <v>8</v>
      </c>
      <c r="E23" s="21"/>
      <c r="G23" s="20" t="s">
        <v>8</v>
      </c>
      <c r="H23" s="21"/>
      <c r="I23" s="20" t="s">
        <v>8</v>
      </c>
      <c r="J23" s="21"/>
    </row>
    <row r="24" spans="2:10" x14ac:dyDescent="0.25">
      <c r="B24" s="10" t="s">
        <v>5</v>
      </c>
      <c r="C24" s="11">
        <f>C5</f>
        <v>447054.19921783701</v>
      </c>
      <c r="D24" s="10" t="s">
        <v>5</v>
      </c>
      <c r="E24" s="11">
        <f>E5</f>
        <v>6679020.2577300798</v>
      </c>
      <c r="G24" s="10" t="s">
        <v>5</v>
      </c>
      <c r="H24" s="11">
        <f>H5</f>
        <v>447054.19921783701</v>
      </c>
      <c r="I24" s="10" t="s">
        <v>5</v>
      </c>
      <c r="J24" s="11">
        <f>J5</f>
        <v>6679020.2577300798</v>
      </c>
    </row>
    <row r="25" spans="2:10" ht="15.75" thickBot="1" x14ac:dyDescent="0.3">
      <c r="B25" s="12" t="s">
        <v>6</v>
      </c>
      <c r="C25" s="13">
        <f>C12</f>
        <v>931400.87848539499</v>
      </c>
      <c r="D25" s="12" t="s">
        <v>6</v>
      </c>
      <c r="E25" s="13">
        <f>E12</f>
        <v>11344392.898166399</v>
      </c>
      <c r="G25" s="12" t="s">
        <v>6</v>
      </c>
      <c r="H25" s="13">
        <f>H12</f>
        <v>931400.87848539499</v>
      </c>
      <c r="I25" s="12" t="s">
        <v>6</v>
      </c>
      <c r="J25" s="13">
        <f>J12</f>
        <v>12532669.1650034</v>
      </c>
    </row>
    <row r="27" spans="2:10" x14ac:dyDescent="0.25">
      <c r="B27" t="s">
        <v>9</v>
      </c>
      <c r="C27" t="s">
        <v>10</v>
      </c>
      <c r="D27" t="s">
        <v>11</v>
      </c>
      <c r="G27" t="s">
        <v>9</v>
      </c>
      <c r="H27" t="s">
        <v>10</v>
      </c>
      <c r="I27" t="s">
        <v>11</v>
      </c>
    </row>
    <row r="28" spans="2:10" x14ac:dyDescent="0.25">
      <c r="B28" t="s">
        <v>5</v>
      </c>
      <c r="C28" s="1">
        <f>(C18+E18)</f>
        <v>43379081.593394123</v>
      </c>
      <c r="D28" s="2">
        <f>C28/907184.74+0.03</f>
        <v>47.847252297910266</v>
      </c>
      <c r="G28" t="s">
        <v>5</v>
      </c>
      <c r="H28" s="1">
        <f>(H18+J18)</f>
        <v>43379081.593394123</v>
      </c>
      <c r="I28" s="2">
        <f>H28/907184.74+0.03</f>
        <v>47.847252297910266</v>
      </c>
    </row>
    <row r="29" spans="2:10" x14ac:dyDescent="0.25">
      <c r="B29" t="s">
        <v>6</v>
      </c>
      <c r="C29" s="1">
        <f>C19+E19</f>
        <v>22501408.573994998</v>
      </c>
      <c r="D29" s="2">
        <f>C29/907184.74+0.05</f>
        <v>24.853557182845687</v>
      </c>
      <c r="G29" t="s">
        <v>6</v>
      </c>
      <c r="H29" s="1">
        <f>H19+J19</f>
        <v>23898777.30312892</v>
      </c>
      <c r="I29" s="2">
        <f>H29/907184.74+0.05</f>
        <v>26.393892538502048</v>
      </c>
    </row>
    <row r="31" spans="2:10" x14ac:dyDescent="0.25">
      <c r="B31" t="s">
        <v>18</v>
      </c>
      <c r="C31" t="s">
        <v>20</v>
      </c>
      <c r="D31" t="s">
        <v>21</v>
      </c>
    </row>
    <row r="32" spans="2:10" x14ac:dyDescent="0.25">
      <c r="B32" t="s">
        <v>19</v>
      </c>
      <c r="C32" s="16">
        <f>I28-D28</f>
        <v>0</v>
      </c>
      <c r="D32" s="14">
        <f>(I28-D28)/D28</f>
        <v>0</v>
      </c>
    </row>
    <row r="33" spans="2:4" x14ac:dyDescent="0.25">
      <c r="B33" t="s">
        <v>3</v>
      </c>
      <c r="C33" s="17">
        <f>I29-D29</f>
        <v>1.5403353556563602</v>
      </c>
      <c r="D33" s="14">
        <f>(I29-D29)/D29</f>
        <v>6.1976454489964264E-2</v>
      </c>
    </row>
    <row r="34" spans="2:4" x14ac:dyDescent="0.25">
      <c r="D34" s="1"/>
    </row>
    <row r="35" spans="2:4" x14ac:dyDescent="0.25">
      <c r="D35" s="1"/>
    </row>
  </sheetData>
  <mergeCells count="14">
    <mergeCell ref="B1:E1"/>
    <mergeCell ref="G1:J1"/>
    <mergeCell ref="B17:C17"/>
    <mergeCell ref="D17:E17"/>
    <mergeCell ref="G17:H17"/>
    <mergeCell ref="I17:J17"/>
    <mergeCell ref="B20:C20"/>
    <mergeCell ref="D20:E20"/>
    <mergeCell ref="G20:H20"/>
    <mergeCell ref="I20:J20"/>
    <mergeCell ref="B23:C23"/>
    <mergeCell ref="D23:E23"/>
    <mergeCell ref="G23:H23"/>
    <mergeCell ref="I23:J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4"/>
  <sheetViews>
    <sheetView topLeftCell="A2" workbookViewId="0">
      <selection activeCell="E8" sqref="E8"/>
    </sheetView>
  </sheetViews>
  <sheetFormatPr defaultRowHeight="15" x14ac:dyDescent="0.25"/>
  <cols>
    <col min="1" max="1" width="16.140625" customWidth="1"/>
    <col min="2" max="2" width="8.85546875" bestFit="1" customWidth="1"/>
    <col min="3" max="3" width="3.140625" customWidth="1"/>
    <col min="4" max="4" width="13.42578125" customWidth="1"/>
    <col min="5" max="5" width="14" customWidth="1"/>
    <col min="6" max="6" width="2.7109375" customWidth="1"/>
    <col min="8" max="8" width="12.42578125" customWidth="1"/>
  </cols>
  <sheetData>
    <row r="1" spans="1:8" x14ac:dyDescent="0.25">
      <c r="A1" s="25"/>
      <c r="B1" s="25"/>
      <c r="D1" s="25"/>
      <c r="E1" s="25"/>
      <c r="G1" s="25"/>
      <c r="H1" s="25"/>
    </row>
    <row r="3" spans="1:8" x14ac:dyDescent="0.25">
      <c r="B3" s="2"/>
      <c r="E3" s="2"/>
      <c r="G3" s="16"/>
      <c r="H3" s="15"/>
    </row>
    <row r="4" spans="1:8" x14ac:dyDescent="0.25">
      <c r="B4" s="2"/>
      <c r="E4" s="2"/>
      <c r="G4" s="18"/>
      <c r="H4" s="19"/>
    </row>
    <row r="6" spans="1:8" ht="15" customHeight="1" x14ac:dyDescent="0.25">
      <c r="A6" s="25" t="s">
        <v>33</v>
      </c>
      <c r="B6" s="25"/>
      <c r="D6" s="25" t="s">
        <v>34</v>
      </c>
      <c r="E6" s="25"/>
      <c r="G6" s="25" t="s">
        <v>18</v>
      </c>
      <c r="H6" s="25"/>
    </row>
    <row r="7" spans="1:8" x14ac:dyDescent="0.25">
      <c r="A7" t="s">
        <v>22</v>
      </c>
      <c r="B7" t="s">
        <v>11</v>
      </c>
      <c r="D7" t="s">
        <v>22</v>
      </c>
      <c r="E7" t="s">
        <v>11</v>
      </c>
      <c r="G7" t="s">
        <v>4</v>
      </c>
      <c r="H7" t="s">
        <v>23</v>
      </c>
    </row>
    <row r="8" spans="1:8" x14ac:dyDescent="0.25">
      <c r="A8" t="s">
        <v>5</v>
      </c>
      <c r="B8" s="2">
        <f>'2020'!D28</f>
        <v>102.9059028086695</v>
      </c>
      <c r="D8" t="s">
        <v>5</v>
      </c>
      <c r="E8" s="2">
        <f>'2020'!I28</f>
        <v>102.9059028086695</v>
      </c>
      <c r="G8" s="16">
        <f>(E8-B8)</f>
        <v>0</v>
      </c>
      <c r="H8" s="15">
        <f>(E8-B8)/B8</f>
        <v>0</v>
      </c>
    </row>
    <row r="9" spans="1:8" x14ac:dyDescent="0.25">
      <c r="A9" t="s">
        <v>6</v>
      </c>
      <c r="B9" s="2">
        <f>'2020'!D29</f>
        <v>57.434454515851449</v>
      </c>
      <c r="D9" t="s">
        <v>6</v>
      </c>
      <c r="E9" s="2">
        <f>'2020'!I29</f>
        <v>58.433044367075858</v>
      </c>
      <c r="G9" s="18">
        <f>(E9-B9)</f>
        <v>0.99858985122440913</v>
      </c>
      <c r="H9" s="19">
        <f>(E9-B9)/B9</f>
        <v>1.7386599379102769E-2</v>
      </c>
    </row>
    <row r="10" spans="1:8" x14ac:dyDescent="0.25">
      <c r="G10" s="16"/>
      <c r="H10" s="15"/>
    </row>
    <row r="11" spans="1:8" x14ac:dyDescent="0.25">
      <c r="A11" s="25" t="s">
        <v>25</v>
      </c>
      <c r="B11" s="25"/>
      <c r="D11" s="25" t="s">
        <v>36</v>
      </c>
      <c r="E11" s="25"/>
      <c r="G11" s="25" t="s">
        <v>18</v>
      </c>
      <c r="H11" s="25"/>
    </row>
    <row r="12" spans="1:8" x14ac:dyDescent="0.25">
      <c r="A12" t="s">
        <v>22</v>
      </c>
      <c r="B12" t="s">
        <v>11</v>
      </c>
      <c r="D12" t="s">
        <v>22</v>
      </c>
      <c r="E12" t="s">
        <v>11</v>
      </c>
      <c r="G12" t="s">
        <v>4</v>
      </c>
      <c r="H12" t="s">
        <v>23</v>
      </c>
    </row>
    <row r="13" spans="1:8" x14ac:dyDescent="0.25">
      <c r="A13" t="s">
        <v>5</v>
      </c>
      <c r="B13" s="2">
        <f>'2030'!D28</f>
        <v>51.980493425612664</v>
      </c>
      <c r="D13" t="s">
        <v>5</v>
      </c>
      <c r="E13" s="2">
        <f>'2030'!I28</f>
        <v>51.980493425612664</v>
      </c>
      <c r="G13" s="16">
        <f>(E13-B13)</f>
        <v>0</v>
      </c>
      <c r="H13" s="15">
        <f>(E13-B13)/B13</f>
        <v>0</v>
      </c>
    </row>
    <row r="14" spans="1:8" x14ac:dyDescent="0.25">
      <c r="A14" t="s">
        <v>6</v>
      </c>
      <c r="B14" s="2">
        <f>'2030'!D29</f>
        <v>31.294167286427783</v>
      </c>
      <c r="D14" t="s">
        <v>6</v>
      </c>
      <c r="E14" s="2">
        <f>'2030'!I29</f>
        <v>32.424120395665369</v>
      </c>
      <c r="G14" s="18">
        <f>(E14-B14)</f>
        <v>1.1299531092375865</v>
      </c>
      <c r="H14" s="15">
        <f>(E14-B14)/B14</f>
        <v>3.6107466892964582E-2</v>
      </c>
    </row>
    <row r="15" spans="1:8" x14ac:dyDescent="0.25">
      <c r="G15" s="16"/>
      <c r="H15" s="15"/>
    </row>
    <row r="16" spans="1:8" x14ac:dyDescent="0.25">
      <c r="A16" s="25" t="s">
        <v>35</v>
      </c>
      <c r="B16" s="25"/>
      <c r="D16" s="25" t="s">
        <v>37</v>
      </c>
      <c r="E16" s="25"/>
      <c r="G16" s="25" t="s">
        <v>18</v>
      </c>
      <c r="H16" s="25"/>
    </row>
    <row r="17" spans="1:8" x14ac:dyDescent="0.25">
      <c r="A17" t="s">
        <v>22</v>
      </c>
      <c r="B17" t="s">
        <v>11</v>
      </c>
      <c r="D17" t="s">
        <v>22</v>
      </c>
      <c r="E17" t="s">
        <v>11</v>
      </c>
      <c r="G17" t="s">
        <v>4</v>
      </c>
      <c r="H17" t="s">
        <v>23</v>
      </c>
    </row>
    <row r="18" spans="1:8" x14ac:dyDescent="0.25">
      <c r="A18" t="s">
        <v>5</v>
      </c>
      <c r="B18" s="2">
        <f>'2040'!D28</f>
        <v>44.962758931906734</v>
      </c>
      <c r="D18" t="s">
        <v>5</v>
      </c>
      <c r="E18" s="2">
        <f>'2040'!I28</f>
        <v>44.962758931906734</v>
      </c>
      <c r="G18" s="16">
        <f>(E18-B18)</f>
        <v>0</v>
      </c>
      <c r="H18" s="15">
        <f>(E18-B18)/B18</f>
        <v>0</v>
      </c>
    </row>
    <row r="19" spans="1:8" x14ac:dyDescent="0.25">
      <c r="A19" t="s">
        <v>6</v>
      </c>
      <c r="B19" s="2">
        <f>'2040'!D29</f>
        <v>25.396208546084743</v>
      </c>
      <c r="D19" t="s">
        <v>6</v>
      </c>
      <c r="E19" s="2">
        <f>'2040'!I29</f>
        <v>26.802285455362867</v>
      </c>
      <c r="G19" s="18">
        <f>(E19-B19)</f>
        <v>1.4060769092781236</v>
      </c>
      <c r="H19" s="15">
        <f>(E19-B19)/B19</f>
        <v>5.5365623050646046E-2</v>
      </c>
    </row>
    <row r="21" spans="1:8" x14ac:dyDescent="0.25">
      <c r="A21" s="25" t="s">
        <v>35</v>
      </c>
      <c r="B21" s="25"/>
      <c r="D21" s="25" t="s">
        <v>38</v>
      </c>
      <c r="E21" s="25"/>
      <c r="G21" s="25" t="s">
        <v>18</v>
      </c>
      <c r="H21" s="25"/>
    </row>
    <row r="22" spans="1:8" x14ac:dyDescent="0.25">
      <c r="A22" t="s">
        <v>22</v>
      </c>
      <c r="B22" t="s">
        <v>11</v>
      </c>
      <c r="D22" t="s">
        <v>22</v>
      </c>
      <c r="E22" t="s">
        <v>11</v>
      </c>
      <c r="G22" t="s">
        <v>4</v>
      </c>
      <c r="H22" t="s">
        <v>23</v>
      </c>
    </row>
    <row r="23" spans="1:8" x14ac:dyDescent="0.25">
      <c r="A23" t="s">
        <v>5</v>
      </c>
      <c r="B23" s="2">
        <f>'2050'!D28</f>
        <v>47.847252297910266</v>
      </c>
      <c r="D23" t="s">
        <v>5</v>
      </c>
      <c r="E23" s="2">
        <f>'2050'!I28</f>
        <v>47.847252297910266</v>
      </c>
      <c r="G23" s="16">
        <f>(E23-B23)</f>
        <v>0</v>
      </c>
      <c r="H23" s="15">
        <f>(E23-B23)/B23</f>
        <v>0</v>
      </c>
    </row>
    <row r="24" spans="1:8" x14ac:dyDescent="0.25">
      <c r="A24" t="s">
        <v>6</v>
      </c>
      <c r="B24" s="2">
        <f>'2050'!D29</f>
        <v>24.853557182845687</v>
      </c>
      <c r="D24" t="s">
        <v>6</v>
      </c>
      <c r="E24" s="2">
        <f>'2050'!I29</f>
        <v>26.393892538502048</v>
      </c>
      <c r="G24" s="18">
        <f>(E24-B24)</f>
        <v>1.5403353556563602</v>
      </c>
      <c r="H24" s="15">
        <f>(E24-B24)/B24</f>
        <v>6.1976454489964264E-2</v>
      </c>
    </row>
  </sheetData>
  <mergeCells count="15">
    <mergeCell ref="A1:B1"/>
    <mergeCell ref="D1:E1"/>
    <mergeCell ref="G1:H1"/>
    <mergeCell ref="A6:B6"/>
    <mergeCell ref="A11:B11"/>
    <mergeCell ref="D6:E6"/>
    <mergeCell ref="D11:E11"/>
    <mergeCell ref="A21:B21"/>
    <mergeCell ref="D21:E21"/>
    <mergeCell ref="G21:H21"/>
    <mergeCell ref="G6:H6"/>
    <mergeCell ref="G11:H11"/>
    <mergeCell ref="G16:H16"/>
    <mergeCell ref="A16:B16"/>
    <mergeCell ref="D16:E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="85" zoomScaleNormal="85" workbookViewId="0">
      <selection activeCell="G31" sqref="G3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2020</vt:lpstr>
      <vt:lpstr>2030</vt:lpstr>
      <vt:lpstr>2040</vt:lpstr>
      <vt:lpstr>2050</vt:lpstr>
      <vt:lpstr>ALL Data</vt:lpstr>
      <vt:lpstr>Sheet1</vt:lpstr>
    </vt:vector>
  </TitlesOfParts>
  <Company>ARC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DavidDO</dc:creator>
  <cp:lastModifiedBy>Grodzinsky, Gil</cp:lastModifiedBy>
  <cp:lastPrinted>2013-12-03T18:25:03Z</cp:lastPrinted>
  <dcterms:created xsi:type="dcterms:W3CDTF">2011-10-12T13:47:55Z</dcterms:created>
  <dcterms:modified xsi:type="dcterms:W3CDTF">2023-09-07T15:46:25Z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3c97d617-4aef-46d1-acba-00d33115a2b4</vt:lpwstr>
  </property>
</Properties>
</file>