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SCP\Permit Fee Audits\"/>
    </mc:Choice>
  </mc:AlternateContent>
  <xr:revisionPtr revIDLastSave="0" documentId="8_{0E158BE6-D2D6-471B-BC1F-6AD22A688968}" xr6:coauthVersionLast="47" xr6:coauthVersionMax="47" xr10:uidLastSave="{00000000-0000-0000-0000-000000000000}"/>
  <bookViews>
    <workbookView xWindow="-120" yWindow="-120" windowWidth="29040" windowHeight="15840" tabRatio="905" activeTab="20" xr2:uid="{00000000-000D-0000-FFFF-FFFF00000000}"/>
  </bookViews>
  <sheets>
    <sheet name="Summary of Calculations" sheetId="21" r:id="rId1"/>
    <sheet name="3.22a" sheetId="19" r:id="rId2"/>
    <sheet name="3.22b" sheetId="18" r:id="rId3"/>
    <sheet name="3.22c" sheetId="17" r:id="rId4"/>
    <sheet name="3.22d" sheetId="16" r:id="rId5"/>
    <sheet name="3.22e(1)" sheetId="10" r:id="rId6"/>
    <sheet name="3.22e(2)" sheetId="14" r:id="rId7"/>
    <sheet name="3.22e(3)" sheetId="4" r:id="rId8"/>
    <sheet name="3.22e(4)" sheetId="20" r:id="rId9"/>
    <sheet name="3.22e(5)" sheetId="3" r:id="rId10"/>
    <sheet name="3.22f(1)" sheetId="1" r:id="rId11"/>
    <sheet name="3.22f(2)" sheetId="2" r:id="rId12"/>
    <sheet name="3.22f(3)" sheetId="8" r:id="rId13"/>
    <sheet name="3.22f(4)" sheetId="7" r:id="rId14"/>
    <sheet name="3.22f(5)" sheetId="5" r:id="rId15"/>
    <sheet name="3.22f(6)" sheetId="6" r:id="rId16"/>
    <sheet name="3.22f(7)" sheetId="13" r:id="rId17"/>
    <sheet name="3.22g" sheetId="12" r:id="rId18"/>
    <sheet name="3.23(1)" sheetId="9" r:id="rId19"/>
    <sheet name="3.23(2)" sheetId="11" r:id="rId20"/>
    <sheet name="3.25" sheetId="1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6" l="1"/>
  <c r="G38" i="16"/>
  <c r="C59" i="8" l="1"/>
  <c r="C51" i="8"/>
  <c r="B69" i="8" s="1"/>
  <c r="B19" i="20"/>
  <c r="C22" i="20" s="1"/>
  <c r="H34" i="19"/>
  <c r="C37" i="19" s="1"/>
  <c r="G18" i="19"/>
  <c r="F25" i="18"/>
  <c r="C29" i="18" s="1"/>
  <c r="F24" i="17"/>
  <c r="C28" i="17" s="1"/>
  <c r="G52" i="16"/>
  <c r="G25" i="16"/>
  <c r="G59" i="16" s="1"/>
  <c r="C63" i="16" s="1"/>
  <c r="G22" i="16"/>
  <c r="G36" i="14"/>
  <c r="C38" i="14" s="1"/>
  <c r="B44" i="13"/>
  <c r="C46" i="13"/>
  <c r="C27" i="13"/>
  <c r="F18" i="12"/>
  <c r="F24" i="12"/>
  <c r="F30" i="12"/>
  <c r="F35" i="12"/>
  <c r="B41" i="12"/>
  <c r="C43" i="12" s="1"/>
  <c r="G14" i="11"/>
  <c r="G22" i="11"/>
  <c r="G25" i="11" s="1"/>
  <c r="G28" i="11" s="1"/>
  <c r="G27" i="10"/>
  <c r="C32" i="10" s="1"/>
  <c r="G14" i="9"/>
  <c r="G19" i="9" s="1"/>
  <c r="C21" i="9" s="1"/>
  <c r="C34" i="8"/>
  <c r="F63" i="8"/>
  <c r="C27" i="6"/>
  <c r="B42" i="6"/>
  <c r="C44" i="6"/>
  <c r="B27" i="5"/>
  <c r="C29" i="5"/>
  <c r="B19" i="4"/>
  <c r="C22" i="4" s="1"/>
  <c r="B19" i="3"/>
  <c r="C22" i="3" s="1"/>
  <c r="B20" i="2"/>
  <c r="C22" i="2"/>
  <c r="B22" i="1"/>
  <c r="C24" i="1"/>
  <c r="G31" i="11" l="1"/>
  <c r="C33" i="11" s="1"/>
  <c r="C71" i="8"/>
  <c r="F61" i="8"/>
</calcChain>
</file>

<file path=xl/sharedStrings.xml><?xml version="1.0" encoding="utf-8"?>
<sst xmlns="http://schemas.openxmlformats.org/spreadsheetml/2006/main" count="688" uniqueCount="410">
  <si>
    <t>METHOD 3.22f  (1)</t>
  </si>
  <si>
    <t>Formula emission limit (general)  #1</t>
  </si>
  <si>
    <t>Process</t>
  </si>
  <si>
    <t>Calendar Year</t>
  </si>
  <si>
    <t xml:space="preserve">Pollutant </t>
  </si>
  <si>
    <t>(One form per pollutant)</t>
  </si>
  <si>
    <t>State Rule</t>
  </si>
  <si>
    <t>Federal Rule or</t>
  </si>
  <si>
    <t>Permit Conditions</t>
  </si>
  <si>
    <t>General Equation:</t>
  </si>
  <si>
    <t>ER =</t>
  </si>
  <si>
    <t>EL X   OL X   HR/YR</t>
  </si>
  <si>
    <t xml:space="preserve">1.  EL = Emission Limit = </t>
  </si>
  <si>
    <t>2.  OL = average hourly Operating Level=</t>
  </si>
  <si>
    <t>(units should match EL)</t>
  </si>
  <si>
    <t>3.  HR/YR = actual hours per year of operation</t>
  </si>
  <si>
    <t>4.  ER =</t>
  </si>
  <si>
    <t>Tons</t>
  </si>
  <si>
    <t xml:space="preserve">Emissions = </t>
  </si>
  <si>
    <t xml:space="preserve">Tons </t>
  </si>
  <si>
    <t>Enter result on "Summary of Calculations" sheet</t>
  </si>
  <si>
    <t>METHOD 3.22f  (2)</t>
  </si>
  <si>
    <t>Formula emission limit (general)  #2</t>
  </si>
  <si>
    <t>LB/HR   X   HR/YR</t>
  </si>
  <si>
    <t>1.  LB/HR = Emission Limit</t>
  </si>
  <si>
    <t>lb/hr</t>
  </si>
  <si>
    <t>2.  HR/YR = actual hours per year of operation=</t>
  </si>
  <si>
    <t>3.  ER =</t>
  </si>
  <si>
    <t>METHOD 3.22e  (5)</t>
  </si>
  <si>
    <t>Non-(Mass per Unit Time) emission limit (mass/unit of production)</t>
  </si>
  <si>
    <t>EL   X    AOL</t>
  </si>
  <si>
    <t>1.  EL = Emission Limit =</t>
  </si>
  <si>
    <t>2.  AOL = Units of Production During the Calendar Year</t>
  </si>
  <si>
    <t>4.  Convert Emissions to Tons</t>
  </si>
  <si>
    <t>METHOD 3.22e  (3)</t>
  </si>
  <si>
    <t>Non-(Mass per Unit Time) emission limit (lb VOC/gallon of coating solids)</t>
  </si>
  <si>
    <t>lb VOC/gallon of coating solids</t>
  </si>
  <si>
    <t>2.  AOL = gallons of coating solids during year=</t>
  </si>
  <si>
    <t>METHOD 3.22f  (5)</t>
  </si>
  <si>
    <t>Special Georgia Rule (e)/Rule (p) Provision (Maximum Actual)</t>
  </si>
  <si>
    <t>PARTICULATE MATTER (this method for PM only)</t>
  </si>
  <si>
    <t>This method is available for any process whose only particulate matter emission limit</t>
  </si>
  <si>
    <t>is either Georgia Rule (e) "Particulate Emissions from Manufacturing Processes" or</t>
  </si>
  <si>
    <t>Georgia Rule (p) "Particulate Emissions from Kaolin and Fuller's Earth Processes."</t>
  </si>
  <si>
    <t>Because Rules (e) and (p) often result in unreasonably high calculated fee emissions, a</t>
  </si>
  <si>
    <t>determination was made for the source to use the maximum lb/hr emission rate listed</t>
  </si>
  <si>
    <t>source?</t>
  </si>
  <si>
    <t>Yes</t>
  </si>
  <si>
    <t>No</t>
  </si>
  <si>
    <t>If the answer is "no", then this method cannot be used, use other method.</t>
  </si>
  <si>
    <t xml:space="preserve">2.  Maximum emission rate listed in air quality permit application = </t>
  </si>
  <si>
    <t xml:space="preserve">in 2 above?  </t>
  </si>
  <si>
    <t>If "yes", then this method cannot be used, use standard Rule (e) or (p).</t>
  </si>
  <si>
    <t>4.  Actual hours per year of operation =</t>
  </si>
  <si>
    <t>5.  ER =</t>
  </si>
  <si>
    <t>METHOD 3.22f  (6)</t>
  </si>
  <si>
    <t>Formula Emission Limit (Georgia Rule (e))</t>
  </si>
  <si>
    <t>ER=</t>
  </si>
  <si>
    <t>LB/HR   X     HR/YR</t>
  </si>
  <si>
    <t>1.  Identify the process.  For the purpose of this fee calculation method a "process" is defined</t>
  </si>
  <si>
    <t>as a unit operation or combination of unit operations that cannot be operated independently of</t>
  </si>
  <si>
    <t>each other or which have been specified by the Division to be considered one process subject</t>
  </si>
  <si>
    <t>to the rule.  In most instances there will be some type of raw material, intermediate, or product</t>
  </si>
  <si>
    <t>storage or accumulation between "processes" in order to allow for the processes to operate</t>
  </si>
  <si>
    <t>independently.  Unless otherwise specified by the Division, this definition shall be used when</t>
  </si>
  <si>
    <t>determining the process input weight rate to be used with Rule (e) or Rule (p).  A combination</t>
  </si>
  <si>
    <t xml:space="preserve">of unit operations that are considered by EPD to be separate processes for the purpose of </t>
  </si>
  <si>
    <t>determining compliance with Rule (e) or Rule (p) shall be considered separate processes for the</t>
  </si>
  <si>
    <t>purpose of fee calculation.</t>
  </si>
  <si>
    <t>2.    c = total weight of material input to the process during year:</t>
  </si>
  <si>
    <t>tons/yr</t>
  </si>
  <si>
    <t>3.  d = total hours of operation for process during the calendar year:</t>
  </si>
  <si>
    <t>hours/yr</t>
  </si>
  <si>
    <t>4.  Annualized Tons/hour  P =  c/d</t>
  </si>
  <si>
    <t>P =</t>
  </si>
  <si>
    <t>tons/hr</t>
  </si>
  <si>
    <t>5.  Is this considered a new or old process under Rule (e)?</t>
  </si>
  <si>
    <t>Old:  constructed or modified on or before July 2, 1968</t>
  </si>
  <si>
    <t>New:  constructed or modified after July 2, 1968</t>
  </si>
  <si>
    <t>6.  Using the information from 4 and 5 select the proper Rule (e) equation (circle one).</t>
  </si>
  <si>
    <t xml:space="preserve">For new equipment:  </t>
  </si>
  <si>
    <t xml:space="preserve">For existing equipment:  </t>
  </si>
  <si>
    <t xml:space="preserve">7.  Calculate E using the selected equation.    </t>
  </si>
  <si>
    <t xml:space="preserve">8.  ER = </t>
  </si>
  <si>
    <r>
      <t>E = 4.1 P</t>
    </r>
    <r>
      <rPr>
        <vertAlign val="superscript"/>
        <sz val="9"/>
        <color indexed="8"/>
        <rFont val="Calibri"/>
        <family val="2"/>
      </rPr>
      <t>0.67</t>
    </r>
    <r>
      <rPr>
        <sz val="11"/>
        <color theme="1"/>
        <rFont val="Calibri"/>
        <family val="2"/>
        <scheme val="minor"/>
      </rPr>
      <t xml:space="preserve"> ; (for P &lt; 30 tons/hr)</t>
    </r>
  </si>
  <si>
    <r>
      <t>E = 55 P</t>
    </r>
    <r>
      <rPr>
        <vertAlign val="superscript"/>
        <sz val="11"/>
        <color indexed="8"/>
        <rFont val="Calibri"/>
        <family val="2"/>
      </rPr>
      <t>0.11</t>
    </r>
    <r>
      <rPr>
        <sz val="11"/>
        <color theme="1"/>
        <rFont val="Calibri"/>
        <family val="2"/>
        <scheme val="minor"/>
      </rPr>
      <t xml:space="preserve"> - 40    (for P &gt; 30 tons/hr)</t>
    </r>
  </si>
  <si>
    <r>
      <t>E = 4.1 P</t>
    </r>
    <r>
      <rPr>
        <vertAlign val="superscript"/>
        <sz val="11"/>
        <color indexed="8"/>
        <rFont val="Calibri"/>
        <family val="2"/>
      </rPr>
      <t>0.67</t>
    </r>
  </si>
  <si>
    <r>
      <t xml:space="preserve">in the </t>
    </r>
    <r>
      <rPr>
        <u/>
        <sz val="11"/>
        <color indexed="8"/>
        <rFont val="Calibri"/>
        <family val="2"/>
      </rPr>
      <t>permit application</t>
    </r>
    <r>
      <rPr>
        <sz val="11"/>
        <color theme="1"/>
        <rFont val="Calibri"/>
        <family val="2"/>
        <scheme val="minor"/>
      </rPr>
      <t xml:space="preserve"> to calculate fee emissions if certain provisions were met.</t>
    </r>
  </si>
  <si>
    <r>
      <t xml:space="preserve">1.  Is Georgia Rule (e) or Rule (p) the </t>
    </r>
    <r>
      <rPr>
        <b/>
        <u/>
        <sz val="11"/>
        <color indexed="8"/>
        <rFont val="Calibri"/>
        <family val="2"/>
      </rPr>
      <t>ONLY</t>
    </r>
    <r>
      <rPr>
        <sz val="11"/>
        <color theme="1"/>
        <rFont val="Calibri"/>
        <family val="2"/>
        <scheme val="minor"/>
      </rPr>
      <t xml:space="preserve"> particulate matter emission limit for this</t>
    </r>
  </si>
  <si>
    <r>
      <t xml:space="preserve">3.  Is there any evidence that the </t>
    </r>
    <r>
      <rPr>
        <u/>
        <sz val="11"/>
        <color indexed="8"/>
        <rFont val="Calibri"/>
        <family val="2"/>
      </rPr>
      <t>actual</t>
    </r>
    <r>
      <rPr>
        <sz val="11"/>
        <color theme="1"/>
        <rFont val="Calibri"/>
        <family val="2"/>
        <scheme val="minor"/>
      </rPr>
      <t xml:space="preserve"> emissions from this source exceeds that listed</t>
    </r>
  </si>
  <si>
    <t>METHOD 3.22f  (4)</t>
  </si>
  <si>
    <t>Special Georgia Rule (e)/Rule (p) Provision (Exemption)</t>
  </si>
  <si>
    <t>Georgia Rule (p) "Particulate Emissions from Kaolin and Fuller's Earth Processes." In</t>
  </si>
  <si>
    <t>this part of the provision, the particulate matter emissions from a process are exempt</t>
  </si>
  <si>
    <t>from the fee system if that process meets either of the two following conditions.</t>
  </si>
  <si>
    <t>(This provision is found near the end of section 3.22f of fee manual.)</t>
  </si>
  <si>
    <t>Check the applicable exemption(s) and provide a brief explanation below:</t>
  </si>
  <si>
    <t>(a) Equipment used exclusively for material handling and storage (i.e., bins,</t>
  </si>
  <si>
    <t>silos, hoppers, feeders, conveyors) are exempt from the permit fee system.</t>
  </si>
  <si>
    <t>(b) Processes whose estimated actual emissions are less than 2 tons/year are</t>
  </si>
  <si>
    <t>exempt from the fee system.</t>
  </si>
  <si>
    <t>Explain:</t>
  </si>
  <si>
    <t>METHOD 3.22f  (3)</t>
  </si>
  <si>
    <t>Formula Emission Limit (Georgia Rule (d))</t>
  </si>
  <si>
    <t>1.  First calculate a:  total heat input to fuel burning equipment during the calendar year.</t>
  </si>
  <si>
    <t>Multiply the total amount of each type of fuel burned times its heat content.  Sum the</t>
  </si>
  <si>
    <t>distillate oil (no. 2 or lighter), gaseous fuels, and liquified petroleum gas.  The company</t>
  </si>
  <si>
    <t>may provide their own heat contents provided that they meet the requirements of</t>
  </si>
  <si>
    <t>Appendix A, method 19 of EPD's Testing and Monitoring Procedures Manual, or they may</t>
  </si>
  <si>
    <t>use "Default Heat Contents" shown here under 3.22(e) or in the Fee Manual.</t>
  </si>
  <si>
    <t>Fuel</t>
  </si>
  <si>
    <t>Amount Burned</t>
  </si>
  <si>
    <t>Heat Content</t>
  </si>
  <si>
    <t xml:space="preserve">2.  Total hours of operation during calendar year:  b = </t>
  </si>
  <si>
    <t>Do not include hours when the equipment was burning only distillate oil, gaseous</t>
  </si>
  <si>
    <t>fuels, or LPG.</t>
  </si>
  <si>
    <t xml:space="preserve">3.   R =  a/b  =  </t>
  </si>
  <si>
    <t>MMBtu/hr</t>
  </si>
  <si>
    <r>
      <t xml:space="preserve">Where R equals the </t>
    </r>
    <r>
      <rPr>
        <u/>
        <sz val="11"/>
        <color indexed="8"/>
        <rFont val="Calibri"/>
        <family val="2"/>
      </rPr>
      <t>annualized</t>
    </r>
    <r>
      <rPr>
        <sz val="11"/>
        <color theme="1"/>
        <rFont val="Calibri"/>
        <family val="2"/>
        <scheme val="minor"/>
      </rPr>
      <t xml:space="preserve"> MMBTU/hr.</t>
    </r>
  </si>
  <si>
    <t>Btu/year for each fuel and enter the results for (a).  Do not include the heat input from</t>
  </si>
  <si>
    <t>Btu/yr</t>
  </si>
  <si>
    <t>a = Total Btu/yr</t>
  </si>
  <si>
    <t>5.   EL = Particulate matter emission limit (lb/MMBtu).  Calculate EL using Rule (d)</t>
  </si>
  <si>
    <t>and the value of R calculated in no. 3 above.  If the answer to question no. 4</t>
  </si>
  <si>
    <t xml:space="preserve">was yes, use equation for Rule (d) 1.  If the answer to question no. 4 was no, </t>
  </si>
  <si>
    <t>use equation for Rule (d)2.</t>
  </si>
  <si>
    <t>Rule (d)1 (pre-1972)</t>
  </si>
  <si>
    <t>lb/MMBtu</t>
  </si>
  <si>
    <t>or</t>
  </si>
  <si>
    <t>Rule (d)2  (post-1972)</t>
  </si>
  <si>
    <r>
      <t>EL (lb/MMBtu)  = 0.7(10/R)</t>
    </r>
    <r>
      <rPr>
        <vertAlign val="superscript"/>
        <sz val="11"/>
        <color indexed="8"/>
        <rFont val="Calibri"/>
        <family val="2"/>
      </rPr>
      <t>0.202</t>
    </r>
  </si>
  <si>
    <r>
      <t>EL (lb/MMBtu) =  0.5(10/R)</t>
    </r>
    <r>
      <rPr>
        <vertAlign val="superscript"/>
        <sz val="11"/>
        <color indexed="8"/>
        <rFont val="Calibri"/>
        <family val="2"/>
      </rPr>
      <t>0.5</t>
    </r>
  </si>
  <si>
    <t xml:space="preserve">6.  OL = Operating Level ("R" from no. 3, above) =   </t>
  </si>
  <si>
    <t xml:space="preserve">7.   HR/YR = hours of operation ("b) in no. 2) = </t>
  </si>
  <si>
    <t>Use general equation to calculate ER.</t>
  </si>
  <si>
    <t>ER = (EL X OL X HR/YR) / 2000</t>
  </si>
  <si>
    <t>Tons/yr</t>
  </si>
  <si>
    <t>METHOD 3.23 (1)</t>
  </si>
  <si>
    <t>Emissions Reduction Requirement (Capture and Control Efficiency Requirement)</t>
  </si>
  <si>
    <t>1.  Capture and Control Efficiency Requirement=</t>
  </si>
  <si>
    <t>%</t>
  </si>
  <si>
    <t>2.  Convert Capture/Control Efficiency to Decimal</t>
  </si>
  <si>
    <t>3.  Uncontrolled Emissions=</t>
  </si>
  <si>
    <t>tons</t>
  </si>
  <si>
    <t>4.  Emission Rate= Uncontrolled Emissions X (1-Efficiency Requirement)</t>
  </si>
  <si>
    <t>Emission Rate=</t>
  </si>
  <si>
    <t>METHOD 3.22e (1)</t>
  </si>
  <si>
    <t>Non-(Mass per Unit Time) emission limit (general)</t>
  </si>
  <si>
    <t>General Equation:  This is the general equation for all fee calculations.  The annual (fee</t>
  </si>
  <si>
    <t>based) emission rate (ER) is equal to the  batch or production cycel allowable, or short</t>
  </si>
  <si>
    <t>term emission rate (ER) times the Annual Operating Level (AOL) expressed as the</t>
  </si>
  <si>
    <t>number of batches, production cycle runs or operating time per year, all unit corrected</t>
  </si>
  <si>
    <t>to a ton per year number.  This is the default equation when other more specific</t>
  </si>
  <si>
    <t>methods don't seem to apply.  It is most likely to be needed for unique permit conditions.</t>
  </si>
  <si>
    <t xml:space="preserve">An example would be emissions from a batch operation where allowable emissions of a </t>
  </si>
  <si>
    <t>ER = EL X AOL</t>
  </si>
  <si>
    <t>1.  EL = Emission Limit=</t>
  </si>
  <si>
    <t>2.  AOL = Annual Operating Level (units should match EL)</t>
  </si>
  <si>
    <t xml:space="preserve">3.  ER = </t>
  </si>
  <si>
    <t>4.  Convert Emissions to tons</t>
  </si>
  <si>
    <t>METHOD 3.23 (2)</t>
  </si>
  <si>
    <t>Emissions Reduction Requirement (Control Efficiency Requirement)</t>
  </si>
  <si>
    <t>1.  Control Efficiency Requirement=</t>
  </si>
  <si>
    <t>2.  Convert Control Efficiency to Decimal Equivalent:</t>
  </si>
  <si>
    <t>4.  Capture Efficiency=</t>
  </si>
  <si>
    <t>Use 80% for process equipment unless demonstrated otherwise and 100% for</t>
  </si>
  <si>
    <t>fuel burning equipment.</t>
  </si>
  <si>
    <t>5.  Convert Capture Efficiency to Decimal Equivalent</t>
  </si>
  <si>
    <t>6.  Captured Emissions = Uncontrolled Emissions X Capture Efficiency</t>
  </si>
  <si>
    <t>Captured Emissions=</t>
  </si>
  <si>
    <t>7.  Uncaptured Emissions= Uncontrolled Emissions - Captured Emissions</t>
  </si>
  <si>
    <t>Uncaptured Emissions=</t>
  </si>
  <si>
    <t>8.  Emissions = (Captured X (1-Efficiency Requirement)) + Uncaptured Emissions</t>
  </si>
  <si>
    <t>Emissions=</t>
  </si>
  <si>
    <t>METHOD 3.22 (g)</t>
  </si>
  <si>
    <t>Sulfur-in-fuel emission limit</t>
  </si>
  <si>
    <t>Pollutant:</t>
  </si>
  <si>
    <t>SULFUR DIOXIDE</t>
  </si>
  <si>
    <r>
      <t>(this method for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only)</t>
    </r>
  </si>
  <si>
    <t>Coal</t>
  </si>
  <si>
    <t>1.  Coal Sulfur Limit =</t>
  </si>
  <si>
    <t>2.  Tons of coal burned during year=</t>
  </si>
  <si>
    <t>Residual Oil</t>
  </si>
  <si>
    <t>1.  Residual Oil Sulfur Limit=</t>
  </si>
  <si>
    <t>2.  Gallons of residual oil burned during year =</t>
  </si>
  <si>
    <t>gallons</t>
  </si>
  <si>
    <t>Distillate Oil</t>
  </si>
  <si>
    <t>1.  Distillate Oil Sulfur Limit</t>
  </si>
  <si>
    <t>Note:  for fee purposes, the regulatory limit for distillate oil (no. 2 or lighter) is 0.5%.</t>
  </si>
  <si>
    <t>2.  Gallons of distillate oil burned during year=</t>
  </si>
  <si>
    <t>Other Fuels</t>
  </si>
  <si>
    <t>1.  Fuel Sulfur Limit=</t>
  </si>
  <si>
    <t>2.  Tons of fuel burned during year</t>
  </si>
  <si>
    <r>
      <t>TOTAL SO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EMISSIONS</t>
    </r>
  </si>
  <si>
    <r>
      <t>Sum the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from each fuel to obtain the total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emissions.</t>
    </r>
  </si>
  <si>
    <t>TONS</t>
  </si>
  <si>
    <r>
      <t>SO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=</t>
    </r>
  </si>
  <si>
    <r>
      <t>If more than one fuel is used, calculate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from each fuel and total.</t>
    </r>
  </si>
  <si>
    <t>METHOD 3.22f  (7)</t>
  </si>
  <si>
    <t>Formula Emission Limit (Georgia Rule (p))</t>
  </si>
  <si>
    <t>determining the process input weight rate to be used with Rule (p).  A combination</t>
  </si>
  <si>
    <t>determining compliance with Rule (p) shall be considered separate processes for the</t>
  </si>
  <si>
    <t>2.    c = total weight of material input to the process during calendar year:</t>
  </si>
  <si>
    <t>Old:  constructed or modified on or before January 1, 1972</t>
  </si>
  <si>
    <t>New:  constructed or modified after January 1, 1972</t>
  </si>
  <si>
    <t>6.  Using the information from 4 and 5 select the proper Rule (p) equation (circle one).</t>
  </si>
  <si>
    <r>
      <t>E = 17.31 P</t>
    </r>
    <r>
      <rPr>
        <vertAlign val="superscript"/>
        <sz val="9"/>
        <color indexed="8"/>
        <rFont val="Calibri"/>
        <family val="2"/>
      </rPr>
      <t>0.16</t>
    </r>
    <r>
      <rPr>
        <sz val="11"/>
        <color theme="1"/>
        <rFont val="Calibri"/>
        <family val="2"/>
        <scheme val="minor"/>
      </rPr>
      <t xml:space="preserve"> ; (for P &gt;30 tons/hr)</t>
    </r>
  </si>
  <si>
    <r>
      <t>E = 3.59 P</t>
    </r>
    <r>
      <rPr>
        <vertAlign val="superscript"/>
        <sz val="11"/>
        <color indexed="8"/>
        <rFont val="Calibri"/>
        <family val="2"/>
      </rPr>
      <t>0.62</t>
    </r>
    <r>
      <rPr>
        <sz val="11"/>
        <color theme="1"/>
        <rFont val="Calibri"/>
        <family val="2"/>
        <scheme val="minor"/>
      </rPr>
      <t xml:space="preserve">     (for P &lt;= 30 tons/hr)</t>
    </r>
  </si>
  <si>
    <r>
      <t>E = 4.1 P</t>
    </r>
    <r>
      <rPr>
        <vertAlign val="superscript"/>
        <sz val="9"/>
        <color indexed="8"/>
        <rFont val="Calibri"/>
        <family val="2"/>
      </rPr>
      <t>0.67</t>
    </r>
    <r>
      <rPr>
        <sz val="11"/>
        <color theme="1"/>
        <rFont val="Calibri"/>
        <family val="2"/>
        <scheme val="minor"/>
      </rPr>
      <t xml:space="preserve"> ; (for P &lt;=30 tons/hr)</t>
    </r>
  </si>
  <si>
    <r>
      <t>E = 55 P</t>
    </r>
    <r>
      <rPr>
        <vertAlign val="superscript"/>
        <sz val="9"/>
        <color indexed="8"/>
        <rFont val="Calibri"/>
        <family val="2"/>
      </rPr>
      <t xml:space="preserve">0.11 </t>
    </r>
    <r>
      <rPr>
        <sz val="11"/>
        <color indexed="8"/>
        <rFont val="Calibri"/>
        <family val="2"/>
      </rPr>
      <t>- 40</t>
    </r>
    <r>
      <rPr>
        <sz val="11"/>
        <color theme="1"/>
        <rFont val="Calibri"/>
        <family val="2"/>
        <scheme val="minor"/>
      </rPr>
      <t xml:space="preserve"> ; (for P &gt;30 tons/hr)</t>
    </r>
  </si>
  <si>
    <t>METHOD 3.22e  (2)</t>
  </si>
  <si>
    <t>Non-(Mass per Unit Time) emission limit (lb/MMBtu)</t>
  </si>
  <si>
    <t>(one form per pollutant)</t>
  </si>
  <si>
    <t>EL    X     AOL</t>
  </si>
  <si>
    <t>2.  AOL = Annual Operating Level- Calculate the total heat input to the fuel burning equipment</t>
  </si>
  <si>
    <t>during the calendar year.  Multiply the total amount of each type of fuel burned (lbs, gallons, tons,</t>
  </si>
  <si>
    <t>cords, etc) times its heat content (BTU per unit.)  Add the Annual Btu for each fuel and enter the</t>
  </si>
  <si>
    <t>results for AOL.  When using this method for calculating SO2 emissions, do not include the heat</t>
  </si>
  <si>
    <t>input from natural gas, methane, liquified petroleum gas, wood, bark or other fuels with a sulfur</t>
  </si>
  <si>
    <t>content of equal to or less than 0.10% (dry basis).  When using this  method for calculating</t>
  </si>
  <si>
    <t>particulate matter emissions, do not include the heat input from distillate oil (no. 2 or lighter),</t>
  </si>
  <si>
    <t>gaseous fuels, and liquified petroleum gas.  The company may provide their own heat contents</t>
  </si>
  <si>
    <t>provided that they meet the requirements of Appendix A, method 19 of EPD's Testing and</t>
  </si>
  <si>
    <t>Monitoring Procedures Manual, or they may use "Default Heat Contents" here or in the Fee Manual.</t>
  </si>
  <si>
    <t>Type Fuel</t>
  </si>
  <si>
    <t>Annual Btu</t>
  </si>
  <si>
    <t>AOL = Total Btu for All Fuel Burned in Unit</t>
  </si>
  <si>
    <t>Default Heat Contents</t>
  </si>
  <si>
    <t>Heat Content (gross calorific value)</t>
  </si>
  <si>
    <t>natural gas</t>
  </si>
  <si>
    <t>1000 Btu/cubic feet</t>
  </si>
  <si>
    <t>liquified petroleum gas (LPG)</t>
  </si>
  <si>
    <t>94,000 Btu/gallon</t>
  </si>
  <si>
    <t>#1 fuel oil (kerosene)</t>
  </si>
  <si>
    <t>137,000 Btu/gallon</t>
  </si>
  <si>
    <t>#2 fuel oil (distillate)</t>
  </si>
  <si>
    <t>141,000 Btu/gallon</t>
  </si>
  <si>
    <t>#4 fuel oil (very light residual)</t>
  </si>
  <si>
    <t>146,000 Btu/gallon</t>
  </si>
  <si>
    <t>#5 fuel oil (light residual)</t>
  </si>
  <si>
    <t>148,000 Btu/gallon</t>
  </si>
  <si>
    <t>#6 fuel oil (residual)</t>
  </si>
  <si>
    <t>150,000 Btu/gallon</t>
  </si>
  <si>
    <t>bituminous coal</t>
  </si>
  <si>
    <t>13,000 Btu/lb</t>
  </si>
  <si>
    <t>wood- pine and bark (dry basis)</t>
  </si>
  <si>
    <t>9250 Btu/lb</t>
  </si>
  <si>
    <t>wood-mixed hardwoods (dry basis)</t>
  </si>
  <si>
    <t>8400 Btu/lb</t>
  </si>
  <si>
    <t>municipal waste (dry basis)</t>
  </si>
  <si>
    <t>8600 Btu/lb</t>
  </si>
  <si>
    <t>refuse derived fuel (RDF)</t>
  </si>
  <si>
    <t>8100 Btu/lb</t>
  </si>
  <si>
    <t>tire derived fuel (TDF)</t>
  </si>
  <si>
    <t>petroleum coke</t>
  </si>
  <si>
    <t>15,500 Btu/lb</t>
  </si>
  <si>
    <t>14,900 Btu/lb</t>
  </si>
  <si>
    <t>METHOD 3.25</t>
  </si>
  <si>
    <t>Actual Emissions</t>
  </si>
  <si>
    <t>This method is to be used for emissions from any process or fuel burning equipment that is not exempt</t>
  </si>
  <si>
    <t>under section 3.17 of the fee manual and were not addressed using calculation methods 3.21 through</t>
  </si>
  <si>
    <t>3.24.</t>
  </si>
  <si>
    <t>Often the emissions for some of the fee pollutants emitted from a process or piece of fuel burning</t>
  </si>
  <si>
    <t>equipment are not subject to a rule or permit condition; this method is used for these remaining</t>
  </si>
  <si>
    <t>pollutants.  If none of the criteria pollutants are subject to a permit or rule limit, then this method is</t>
  </si>
  <si>
    <t>used for all criteria pollutants emitted.  Calculations are not required for a particular pollutant if the</t>
  </si>
  <si>
    <t>actual emissions of that pollutant are less than or equal to 1 ton per year or are exempt under 3.17.</t>
  </si>
  <si>
    <t>The methods used to calculate actual emissions are contained on the form titled "Method 3.25,</t>
  </si>
  <si>
    <t>Methods for Calculating Actual Emissions."  The methods are arranged in order or priority.  The</t>
  </si>
  <si>
    <t>applicable method with highest priority should be used.</t>
  </si>
  <si>
    <t>Method Used =</t>
  </si>
  <si>
    <t>Calculations:</t>
  </si>
  <si>
    <t>METHOD 3.22 (d)</t>
  </si>
  <si>
    <t>concentration emission limit (page 1 of 2)</t>
  </si>
  <si>
    <t>Step 1:  Convert actual gas flow (acfm) to dry standard cubic feet per minute (dscfm).</t>
  </si>
  <si>
    <t>If average gas flow rate under normal operation is already in dscfm go to 2nd step.</t>
  </si>
  <si>
    <t>1.  Average gas flow rate under normal operation in acfm=</t>
  </si>
  <si>
    <t>acfm</t>
  </si>
  <si>
    <t>2.  Gas stream temperature=</t>
  </si>
  <si>
    <t>deg. F</t>
  </si>
  <si>
    <t>3.  Percent moisture=</t>
  </si>
  <si>
    <t>4.  Convert percent moisture to volume fraction (i.e. 25% moisture would be 0.25).</t>
  </si>
  <si>
    <t>Volume fraction moisture=</t>
  </si>
  <si>
    <t>5.  dscfm = acfm X ((460+68)/(460+gas stream temperature))X(1-volume fraction)</t>
  </si>
  <si>
    <t>=</t>
  </si>
  <si>
    <t>dscf/min</t>
  </si>
  <si>
    <t>Step 2:  convert Rule limit to pound per dry standard cubic foot (lb/dscf)</t>
  </si>
  <si>
    <t>If the limit is in ppm use method A.  If the limit is in gr/dscf use method B</t>
  </si>
  <si>
    <t>Method A.  Concentration Limit in PPM.</t>
  </si>
  <si>
    <t xml:space="preserve">6.  Concentration limit = </t>
  </si>
  <si>
    <t>ppm</t>
  </si>
  <si>
    <t>8.  Convert ppm to lb/dscf:  (Example shown for SO2)</t>
  </si>
  <si>
    <t>lb/dscf= concentration limit X (2.59X.00000001X64.07)</t>
  </si>
  <si>
    <t>lb/dscf =</t>
  </si>
  <si>
    <t>lb/dscf</t>
  </si>
  <si>
    <t>(continue to 9. on following page)</t>
  </si>
  <si>
    <t>concentration emission limit (page 2 of 2)</t>
  </si>
  <si>
    <t>Method B.  Concentration Limit in gr/dscf</t>
  </si>
  <si>
    <t>gr/dscf</t>
  </si>
  <si>
    <t>7.  Unit conversion:  7000 grains = 1 pound</t>
  </si>
  <si>
    <t>8.  Convert gr/dscf to lb/dscf</t>
  </si>
  <si>
    <t>Step 3:  Calculate Fee Emissions</t>
  </si>
  <si>
    <t>9.  Convert lb/dscf to lb/hr:</t>
  </si>
  <si>
    <t>10.  Hours of operation during this fee year=</t>
  </si>
  <si>
    <t>hours</t>
  </si>
  <si>
    <t>11.  Fee Emissions = lb/hr X hours/yr X ton/2000lb.</t>
  </si>
  <si>
    <t>ton/yr</t>
  </si>
  <si>
    <t xml:space="preserve">Fee Emissions = </t>
  </si>
  <si>
    <t>METHOD 3.22 (c)</t>
  </si>
  <si>
    <t>Hourly (or less) emission limit</t>
  </si>
  <si>
    <t>If limit is hourly limit or shorter time period, enter the appropriate time period.</t>
  </si>
  <si>
    <t>1.  Emission limit per unit time=</t>
  </si>
  <si>
    <t>(per hour)</t>
  </si>
  <si>
    <t>(or</t>
  </si>
  <si>
    <t>)</t>
  </si>
  <si>
    <t>2. Actual time in operation per year=</t>
  </si>
  <si>
    <t>(For method 3.22c partial hours (or periods of less than an hour) of operation</t>
  </si>
  <si>
    <t>may be summed when calculating actual annual hours of operation.)</t>
  </si>
  <si>
    <t>3.  Fee Emissions= hourly (or less) emission limit X actual hours (other period) of operation</t>
  </si>
  <si>
    <t>("other" is any period of time less than an hour)</t>
  </si>
  <si>
    <t>4.  Convert Fee Emissions to tons</t>
  </si>
  <si>
    <t>METHOD 3.22 (b)</t>
  </si>
  <si>
    <t>monthly/weekly/daily/(other) emission limit</t>
  </si>
  <si>
    <t>CIRCLE appropriate time period for each of the steps below.</t>
  </si>
  <si>
    <t>1.  Monthly/Weekly/Daily/(Other</t>
  </si>
  <si>
    <t>) limit=</t>
  </si>
  <si>
    <t>("Other" is any time period less than a year and greater than an hour)</t>
  </si>
  <si>
    <t>2.  Actual Months / Weeks / Days / (Other</t>
  </si>
  <si>
    <t>) of operation=</t>
  </si>
  <si>
    <t>(Operation for any period of time during a month/week/day/(other) constitutes a</t>
  </si>
  <si>
    <t>whole month/week/day/(other) of operation.)</t>
  </si>
  <si>
    <t xml:space="preserve">3.  Fee Emissions= monthly/weekly/daily/(other) emission limit X </t>
  </si>
  <si>
    <t>actual months/weeks/days/(other) of operation</t>
  </si>
  <si>
    <t>METHOD 3.22 (a)</t>
  </si>
  <si>
    <t>annual or 12 month rolling average emission limit</t>
  </si>
  <si>
    <t>1.  Annual or 12-month rolling average limit</t>
  </si>
  <si>
    <t>2.  Did source initially start up or permanently shut down during the year?</t>
  </si>
  <si>
    <t>If "No", then go to #3, if "Yes" skip to #4.</t>
  </si>
  <si>
    <t>3.</t>
  </si>
  <si>
    <t>Fee Emissions = Annual Limit</t>
  </si>
  <si>
    <t>4.  a.  Number of months following startup or prior to shutdown</t>
  </si>
  <si>
    <t>(If source operated for part of a month, count it as a whole month.  i.e. if initial</t>
  </si>
  <si>
    <t>startup was 6/10, then number of months following startup = 7, if permanent</t>
  </si>
  <si>
    <t>shutdown occurred 6/10, then number of months prior to shutdown = 6.)</t>
  </si>
  <si>
    <t>6.  Actual Emissions during year =</t>
  </si>
  <si>
    <t>Fee Emissions = Greater of:</t>
  </si>
  <si>
    <t>I.  Actual emission during year (4.b.)</t>
  </si>
  <si>
    <t>II.  Annual (or 12 month rolling) limit prorated by number of months following</t>
  </si>
  <si>
    <t>startup of prior to shutdown.</t>
  </si>
  <si>
    <t>Emissions = greater of I.  and II.</t>
  </si>
  <si>
    <t>METHOD 3.22e  (4)</t>
  </si>
  <si>
    <t>Non-(Mass per Unit Time) emission limit (lb VOC/gallon of coating)</t>
  </si>
  <si>
    <t>VOC</t>
  </si>
  <si>
    <t>(this method is only for VOC calculations)</t>
  </si>
  <si>
    <r>
      <t>(lb/gallon of coating (minus H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O if applicable)</t>
    </r>
  </si>
  <si>
    <t>gals</t>
  </si>
  <si>
    <r>
      <t>2.  AOL = gallons of coating (minus H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O if applicable)</t>
    </r>
  </si>
  <si>
    <t>From 391-3-1.02(2)(a) 6(iii)(I):</t>
  </si>
  <si>
    <t>Compliance determinations for coatings expressed, as pounds of VOC per gallon of</t>
  </si>
  <si>
    <t>coating, excluding water, shall treat organic compounds not defined as VOC's as</t>
  </si>
  <si>
    <t xml:space="preserve">water for purposes of calculating the "excluding water" part of the coating </t>
  </si>
  <si>
    <t>composition.</t>
  </si>
  <si>
    <t>Note:  If any non-compliance coatings are used, then any emission limits in terms of</t>
  </si>
  <si>
    <t>"lb VOC/gallon of coating" must be converted to "lb VOC/gallon of coating</t>
  </si>
  <si>
    <t xml:space="preserve">solids" using the page titled "Section 1.8(b)(2)" (copy attached) and use the sheet </t>
  </si>
  <si>
    <t>entitled "Method 3.22e(3). -Non-(Mass per Unit Time) emission limit (lb VOC/</t>
  </si>
  <si>
    <t>gal of coating solids.)</t>
  </si>
  <si>
    <t>Section 1.8(b)(2)</t>
  </si>
  <si>
    <t>Procedure for converting emission limits in terms of lb VOC/gallon of coating to lb</t>
  </si>
  <si>
    <t>VOC/gallon of solids.  The following is section 1.8(b)(2) as stated in the Division's\</t>
  </si>
  <si>
    <t>Procedures for Testing and Monitoring Sources of Air Pollution.</t>
  </si>
  <si>
    <t>1.8   (b)   (2)    Calculate the emission limitation on a solids basis according to the</t>
  </si>
  <si>
    <t>following equation:</t>
  </si>
  <si>
    <t xml:space="preserve">S = </t>
  </si>
  <si>
    <t>C</t>
  </si>
  <si>
    <r>
      <t xml:space="preserve">l       </t>
    </r>
    <r>
      <rPr>
        <u/>
        <sz val="11"/>
        <color indexed="8"/>
        <rFont val="Calibri"/>
        <family val="2"/>
      </rPr>
      <t>(C)</t>
    </r>
  </si>
  <si>
    <t xml:space="preserve">          ( d)</t>
  </si>
  <si>
    <t>where:</t>
  </si>
  <si>
    <t xml:space="preserve">S = VOC emission limitation in terms of kg VOC/l of </t>
  </si>
  <si>
    <t>coating solids (lb. VOC/gal. coating solids)</t>
  </si>
  <si>
    <t>C = the VOC emission limitation in terms of kb VOC/l of</t>
  </si>
  <si>
    <t>coating (lbs./gal.), minus water and exempt compounds;</t>
  </si>
  <si>
    <t>and</t>
  </si>
  <si>
    <t>d = the density of VOC for converting emission limitation to a solids</t>
  </si>
  <si>
    <t>basis.  The density equals 0.882 kg/L (7.36 lb./gal.), unless otherwise</t>
  </si>
  <si>
    <t>approved or specified in a specific case.</t>
  </si>
  <si>
    <t>From 391-3-1-.02(2)(a) 6(iii)(I):</t>
  </si>
  <si>
    <t>Compliance determinations for coatings expressed, as pounds of VOC per gallon of coating,</t>
  </si>
  <si>
    <t>excluding water, shall treat organic compounds not defined as VOC's as water for purposes</t>
  </si>
  <si>
    <t>of calculating the "excluding water" part of the coating composition.</t>
  </si>
  <si>
    <t>AIRS Number</t>
  </si>
  <si>
    <t>Facility Name</t>
  </si>
  <si>
    <t>Facility Location (City)</t>
  </si>
  <si>
    <t>Emissions Unit</t>
  </si>
  <si>
    <t>Emissions (tons)</t>
  </si>
  <si>
    <t>NOx</t>
  </si>
  <si>
    <t>PM</t>
  </si>
  <si>
    <t>Total VOC</t>
  </si>
  <si>
    <t>Total NOx</t>
  </si>
  <si>
    <t>Total PM</t>
  </si>
  <si>
    <t>Total SO2</t>
  </si>
  <si>
    <t>Method or Exemption</t>
  </si>
  <si>
    <t>4.  Was this fuel burning equipment constructed on or before Jan 1, 1972? (type an "x" into the appropriate green box)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</si>
  <si>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</si>
  <si>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(submit one form for each pollutant)</t>
  </si>
  <si>
    <r>
      <t>7.  M (molecular weight) = 64.07 for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, 46.01 for NO</t>
    </r>
    <r>
      <rPr>
        <vertAlign val="subscript"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>)</t>
    </r>
  </si>
  <si>
    <t>g/mol</t>
  </si>
  <si>
    <t>toxic gas were based on the number of cycles, not the amount of material processed.</t>
  </si>
  <si>
    <t>pounds</t>
  </si>
  <si>
    <t>PERMIT FEE AUDIT - SUMMARY OF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</si>
</sst>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11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0" fillId="3" borderId="0" xfId="0" applyFill="1" applyBorder="1" applyAlignment="1">
      <alignment horizontal="center"/>
    </xf>
    <xf numFmtId="0" fontId="10" fillId="3" borderId="0" xfId="0" applyFont="1" applyFill="1" applyBorder="1"/>
    <xf numFmtId="0" fontId="0" fillId="3" borderId="5" xfId="0" applyFill="1" applyBorder="1"/>
    <xf numFmtId="0" fontId="0" fillId="2" borderId="0" xfId="0" applyFill="1" applyBorder="1"/>
    <xf numFmtId="0" fontId="11" fillId="0" borderId="0" xfId="0" applyFont="1" applyBorder="1"/>
    <xf numFmtId="0" fontId="0" fillId="0" borderId="0" xfId="0" applyFill="1" applyBorder="1"/>
    <xf numFmtId="0" fontId="11" fillId="3" borderId="0" xfId="0" applyFont="1" applyFill="1" applyBorder="1"/>
    <xf numFmtId="0" fontId="0" fillId="3" borderId="0" xfId="0" applyFont="1" applyFill="1" applyBorder="1"/>
    <xf numFmtId="0" fontId="9" fillId="3" borderId="0" xfId="0" applyFont="1" applyFill="1"/>
    <xf numFmtId="0" fontId="12" fillId="0" borderId="0" xfId="0" applyFont="1"/>
    <xf numFmtId="0" fontId="12" fillId="0" borderId="0" xfId="0" applyFont="1" applyFill="1" applyBorder="1"/>
    <xf numFmtId="0" fontId="13" fillId="3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0" fillId="3" borderId="0" xfId="0" applyFont="1" applyFill="1"/>
    <xf numFmtId="0" fontId="0" fillId="0" borderId="0" xfId="0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quotePrefix="1"/>
    <xf numFmtId="0" fontId="0" fillId="0" borderId="0" xfId="0" applyAlignment="1">
      <alignment horizontal="left"/>
    </xf>
    <xf numFmtId="0" fontId="0" fillId="3" borderId="0" xfId="0" quotePrefix="1" applyFill="1"/>
    <xf numFmtId="0" fontId="0" fillId="0" borderId="0" xfId="0" applyFont="1" applyBorder="1"/>
    <xf numFmtId="0" fontId="12" fillId="2" borderId="0" xfId="0" applyFont="1" applyFill="1"/>
    <xf numFmtId="0" fontId="9" fillId="2" borderId="0" xfId="0" applyFont="1" applyFill="1"/>
    <xf numFmtId="0" fontId="12" fillId="0" borderId="4" xfId="0" applyFont="1" applyBorder="1" applyAlignment="1">
      <alignment horizontal="center"/>
    </xf>
    <xf numFmtId="0" fontId="0" fillId="0" borderId="0" xfId="0" applyAlignment="1"/>
    <xf numFmtId="0" fontId="0" fillId="0" borderId="13" xfId="0" applyBorder="1"/>
    <xf numFmtId="0" fontId="0" fillId="0" borderId="14" xfId="0" applyBorder="1" applyAlignment="1"/>
    <xf numFmtId="0" fontId="0" fillId="0" borderId="14" xfId="0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0" fillId="0" borderId="0" xfId="0" applyFill="1"/>
    <xf numFmtId="0" fontId="12" fillId="0" borderId="0" xfId="0" applyFont="1" applyBorder="1"/>
    <xf numFmtId="0" fontId="0" fillId="0" borderId="13" xfId="0" applyBorder="1" applyAlignment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/>
    <xf numFmtId="0" fontId="9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7" xfId="0" applyFill="1" applyBorder="1" applyAlignment="1"/>
    <xf numFmtId="0" fontId="0" fillId="2" borderId="18" xfId="0" applyFill="1" applyBorder="1" applyAlignment="1"/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4" xfId="0" applyFont="1" applyBorder="1" applyAlignme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workbookViewId="0">
      <selection activeCell="I28" sqref="I28"/>
    </sheetView>
  </sheetViews>
  <sheetFormatPr defaultRowHeight="15" x14ac:dyDescent="0.25"/>
  <cols>
    <col min="1" max="1" width="18.42578125" customWidth="1"/>
    <col min="2" max="2" width="8.85546875" customWidth="1"/>
    <col min="4" max="4" width="11.140625" customWidth="1"/>
    <col min="7" max="7" width="12.140625" customWidth="1"/>
    <col min="10" max="10" width="10.5703125" customWidth="1"/>
    <col min="13" max="13" width="10.5703125" customWidth="1"/>
  </cols>
  <sheetData>
    <row r="1" spans="1:13" x14ac:dyDescent="0.25">
      <c r="B1" s="63" t="s">
        <v>409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3" spans="1:13" x14ac:dyDescent="0.25">
      <c r="A3" s="31" t="s">
        <v>390</v>
      </c>
      <c r="B3" s="49"/>
      <c r="C3" s="41" t="s">
        <v>391</v>
      </c>
      <c r="D3" s="53"/>
      <c r="G3" s="38"/>
      <c r="H3" s="47" t="s">
        <v>392</v>
      </c>
      <c r="I3" s="47"/>
      <c r="K3" s="50"/>
      <c r="M3" s="38"/>
    </row>
    <row r="4" spans="1:13" x14ac:dyDescent="0.25">
      <c r="B4" s="50"/>
      <c r="D4" s="38"/>
      <c r="G4" s="38"/>
      <c r="K4" s="50"/>
      <c r="M4" s="38"/>
    </row>
    <row r="5" spans="1:13" ht="18" x14ac:dyDescent="0.35">
      <c r="B5" s="50"/>
      <c r="C5" s="51" t="s">
        <v>352</v>
      </c>
      <c r="D5" s="38"/>
      <c r="E5" s="11"/>
      <c r="F5" s="51" t="s">
        <v>395</v>
      </c>
      <c r="H5" s="50"/>
      <c r="I5" s="51" t="s">
        <v>396</v>
      </c>
      <c r="K5" s="50"/>
      <c r="L5" s="51" t="s">
        <v>403</v>
      </c>
      <c r="M5" s="38"/>
    </row>
    <row r="6" spans="1:13" x14ac:dyDescent="0.25">
      <c r="B6" s="50"/>
      <c r="D6" s="38"/>
      <c r="E6" s="11"/>
      <c r="H6" s="50"/>
      <c r="K6" s="50"/>
      <c r="M6" s="38"/>
    </row>
    <row r="7" spans="1:13" ht="30" x14ac:dyDescent="0.25">
      <c r="A7" t="s">
        <v>393</v>
      </c>
      <c r="B7" s="64" t="s">
        <v>401</v>
      </c>
      <c r="C7" s="65"/>
      <c r="D7" s="54" t="s">
        <v>394</v>
      </c>
      <c r="E7" s="66" t="s">
        <v>401</v>
      </c>
      <c r="F7" s="65"/>
      <c r="G7" s="52" t="s">
        <v>394</v>
      </c>
      <c r="H7" s="64" t="s">
        <v>401</v>
      </c>
      <c r="I7" s="65"/>
      <c r="J7" s="52" t="s">
        <v>394</v>
      </c>
      <c r="K7" s="64" t="s">
        <v>401</v>
      </c>
      <c r="L7" s="65"/>
      <c r="M7" s="54" t="s">
        <v>394</v>
      </c>
    </row>
    <row r="8" spans="1:13" x14ac:dyDescent="0.25">
      <c r="A8" s="48"/>
      <c r="B8" s="59"/>
      <c r="C8" s="59"/>
      <c r="D8" s="48"/>
      <c r="E8" s="62"/>
      <c r="F8" s="59"/>
      <c r="G8" s="48"/>
      <c r="H8" s="59"/>
      <c r="I8" s="59"/>
      <c r="J8" s="48"/>
      <c r="K8" s="59"/>
      <c r="L8" s="59"/>
      <c r="M8" s="48"/>
    </row>
    <row r="9" spans="1:13" x14ac:dyDescent="0.25">
      <c r="A9" s="48"/>
      <c r="B9" s="59"/>
      <c r="C9" s="59"/>
      <c r="D9" s="48"/>
      <c r="E9" s="62"/>
      <c r="F9" s="59"/>
      <c r="G9" s="48"/>
      <c r="H9" s="59"/>
      <c r="I9" s="59"/>
      <c r="J9" s="48"/>
      <c r="K9" s="59"/>
      <c r="L9" s="59"/>
      <c r="M9" s="48"/>
    </row>
    <row r="10" spans="1:13" x14ac:dyDescent="0.25">
      <c r="A10" s="48"/>
      <c r="B10" s="59"/>
      <c r="C10" s="59"/>
      <c r="D10" s="48"/>
      <c r="E10" s="62"/>
      <c r="F10" s="59"/>
      <c r="G10" s="48"/>
      <c r="H10" s="59"/>
      <c r="I10" s="59"/>
      <c r="J10" s="48"/>
      <c r="K10" s="59"/>
      <c r="L10" s="59"/>
      <c r="M10" s="48"/>
    </row>
    <row r="11" spans="1:13" x14ac:dyDescent="0.25">
      <c r="A11" s="48"/>
      <c r="B11" s="59"/>
      <c r="C11" s="59"/>
      <c r="D11" s="48"/>
      <c r="E11" s="62"/>
      <c r="F11" s="59"/>
      <c r="G11" s="48"/>
      <c r="H11" s="59"/>
      <c r="I11" s="59"/>
      <c r="J11" s="48"/>
      <c r="K11" s="59"/>
      <c r="L11" s="59"/>
      <c r="M11" s="48"/>
    </row>
    <row r="12" spans="1:13" x14ac:dyDescent="0.25">
      <c r="A12" s="48"/>
      <c r="B12" s="59"/>
      <c r="C12" s="59"/>
      <c r="D12" s="48"/>
      <c r="E12" s="62"/>
      <c r="F12" s="59"/>
      <c r="G12" s="48"/>
      <c r="H12" s="59"/>
      <c r="I12" s="59"/>
      <c r="J12" s="48"/>
      <c r="K12" s="59"/>
      <c r="L12" s="59"/>
      <c r="M12" s="48"/>
    </row>
    <row r="13" spans="1:13" x14ac:dyDescent="0.25">
      <c r="A13" s="48"/>
      <c r="B13" s="59"/>
      <c r="C13" s="59"/>
      <c r="D13" s="48"/>
      <c r="E13" s="62"/>
      <c r="F13" s="59"/>
      <c r="G13" s="48"/>
      <c r="H13" s="59"/>
      <c r="I13" s="59"/>
      <c r="J13" s="48"/>
      <c r="K13" s="59"/>
      <c r="L13" s="59"/>
      <c r="M13" s="48"/>
    </row>
    <row r="14" spans="1:13" x14ac:dyDescent="0.25">
      <c r="A14" s="48"/>
      <c r="B14" s="59"/>
      <c r="C14" s="59"/>
      <c r="D14" s="48"/>
      <c r="E14" s="62"/>
      <c r="F14" s="59"/>
      <c r="G14" s="48"/>
      <c r="H14" s="59"/>
      <c r="I14" s="59"/>
      <c r="J14" s="48"/>
      <c r="K14" s="59"/>
      <c r="L14" s="59"/>
      <c r="M14" s="48"/>
    </row>
    <row r="15" spans="1:13" x14ac:dyDescent="0.25">
      <c r="A15" s="48"/>
      <c r="B15" s="59"/>
      <c r="C15" s="59"/>
      <c r="D15" s="48"/>
      <c r="E15" s="62"/>
      <c r="F15" s="59"/>
      <c r="G15" s="48"/>
      <c r="H15" s="59"/>
      <c r="I15" s="59"/>
      <c r="J15" s="48"/>
      <c r="K15" s="59"/>
      <c r="L15" s="59"/>
      <c r="M15" s="48"/>
    </row>
    <row r="16" spans="1:13" x14ac:dyDescent="0.25">
      <c r="A16" s="48"/>
      <c r="B16" s="59"/>
      <c r="C16" s="59"/>
      <c r="D16" s="48"/>
      <c r="E16" s="62"/>
      <c r="F16" s="59"/>
      <c r="G16" s="48"/>
      <c r="H16" s="59"/>
      <c r="I16" s="59"/>
      <c r="J16" s="48"/>
      <c r="K16" s="59"/>
      <c r="L16" s="59"/>
      <c r="M16" s="48"/>
    </row>
    <row r="17" spans="1:13" x14ac:dyDescent="0.25">
      <c r="A17" s="48"/>
      <c r="B17" s="59"/>
      <c r="C17" s="59"/>
      <c r="D17" s="48"/>
      <c r="E17" s="62"/>
      <c r="F17" s="59"/>
      <c r="G17" s="48"/>
      <c r="H17" s="59"/>
      <c r="I17" s="59"/>
      <c r="J17" s="48"/>
      <c r="K17" s="59"/>
      <c r="L17" s="59"/>
      <c r="M17" s="48"/>
    </row>
    <row r="18" spans="1:13" x14ac:dyDescent="0.25">
      <c r="A18" s="48"/>
      <c r="B18" s="59"/>
      <c r="C18" s="59"/>
      <c r="D18" s="48"/>
      <c r="E18" s="62"/>
      <c r="F18" s="59"/>
      <c r="G18" s="48"/>
      <c r="H18" s="59"/>
      <c r="I18" s="59"/>
      <c r="J18" s="48"/>
      <c r="K18" s="59"/>
      <c r="L18" s="59"/>
      <c r="M18" s="48"/>
    </row>
    <row r="19" spans="1:13" x14ac:dyDescent="0.25">
      <c r="A19" s="48"/>
      <c r="B19" s="59"/>
      <c r="C19" s="59"/>
      <c r="D19" s="48"/>
      <c r="E19" s="62"/>
      <c r="F19" s="59"/>
      <c r="G19" s="48"/>
      <c r="H19" s="59"/>
      <c r="I19" s="59"/>
      <c r="J19" s="48"/>
      <c r="K19" s="59"/>
      <c r="L19" s="59"/>
      <c r="M19" s="48"/>
    </row>
    <row r="20" spans="1:13" x14ac:dyDescent="0.25">
      <c r="A20" s="48"/>
      <c r="B20" s="59"/>
      <c r="C20" s="59"/>
      <c r="D20" s="48"/>
      <c r="E20" s="62"/>
      <c r="F20" s="59"/>
      <c r="G20" s="48"/>
      <c r="H20" s="59"/>
      <c r="I20" s="59"/>
      <c r="J20" s="48"/>
      <c r="K20" s="59"/>
      <c r="L20" s="59"/>
      <c r="M20" s="48"/>
    </row>
    <row r="21" spans="1:13" x14ac:dyDescent="0.25">
      <c r="A21" s="48"/>
      <c r="B21" s="59"/>
      <c r="C21" s="59"/>
      <c r="D21" s="48"/>
      <c r="E21" s="62"/>
      <c r="F21" s="59"/>
      <c r="G21" s="48"/>
      <c r="H21" s="59"/>
      <c r="I21" s="59"/>
      <c r="J21" s="48"/>
      <c r="K21" s="59"/>
      <c r="L21" s="59"/>
      <c r="M21" s="48"/>
    </row>
    <row r="22" spans="1:13" x14ac:dyDescent="0.25">
      <c r="A22" s="48"/>
      <c r="B22" s="59"/>
      <c r="C22" s="59"/>
      <c r="D22" s="48"/>
      <c r="E22" s="62"/>
      <c r="F22" s="59"/>
      <c r="G22" s="48"/>
      <c r="H22" s="59"/>
      <c r="I22" s="59"/>
      <c r="J22" s="48"/>
      <c r="K22" s="59"/>
      <c r="L22" s="59"/>
      <c r="M22" s="48"/>
    </row>
    <row r="23" spans="1:13" ht="15.75" thickBot="1" x14ac:dyDescent="0.3">
      <c r="A23" s="48"/>
      <c r="B23" s="59"/>
      <c r="C23" s="59"/>
      <c r="D23" s="55"/>
      <c r="E23" s="62"/>
      <c r="F23" s="59"/>
      <c r="G23" s="48"/>
      <c r="H23" s="59"/>
      <c r="I23" s="59"/>
      <c r="J23" s="48"/>
      <c r="K23" s="59"/>
      <c r="L23" s="59"/>
      <c r="M23" s="48"/>
    </row>
    <row r="24" spans="1:13" ht="15.75" thickBot="1" x14ac:dyDescent="0.3">
      <c r="B24" s="60" t="s">
        <v>397</v>
      </c>
      <c r="C24" s="61"/>
      <c r="D24" s="56"/>
      <c r="E24" s="60" t="s">
        <v>398</v>
      </c>
      <c r="F24" s="61"/>
      <c r="G24" s="56"/>
      <c r="H24" s="60" t="s">
        <v>399</v>
      </c>
      <c r="I24" s="61"/>
      <c r="J24" s="56"/>
      <c r="K24" s="60" t="s">
        <v>400</v>
      </c>
      <c r="L24" s="61"/>
      <c r="M24" s="56"/>
    </row>
  </sheetData>
  <mergeCells count="73">
    <mergeCell ref="B1:L1"/>
    <mergeCell ref="B7:C7"/>
    <mergeCell ref="B8:C8"/>
    <mergeCell ref="H8:I8"/>
    <mergeCell ref="B9:C9"/>
    <mergeCell ref="E7:F7"/>
    <mergeCell ref="H7:I7"/>
    <mergeCell ref="K7:L7"/>
    <mergeCell ref="E8:F8"/>
    <mergeCell ref="E9:F9"/>
    <mergeCell ref="K8:L8"/>
    <mergeCell ref="K9:L9"/>
    <mergeCell ref="H9:I9"/>
    <mergeCell ref="E10:F10"/>
    <mergeCell ref="E11:F11"/>
    <mergeCell ref="E12:F12"/>
    <mergeCell ref="E13:F13"/>
    <mergeCell ref="B17:C17"/>
    <mergeCell ref="B11:C11"/>
    <mergeCell ref="B12:C12"/>
    <mergeCell ref="B13:C13"/>
    <mergeCell ref="B14:C14"/>
    <mergeCell ref="B15:C15"/>
    <mergeCell ref="B16:C16"/>
    <mergeCell ref="B10:C10"/>
    <mergeCell ref="E14:F14"/>
    <mergeCell ref="E15:F15"/>
    <mergeCell ref="E16:F16"/>
    <mergeCell ref="E17:F17"/>
    <mergeCell ref="H10:I10"/>
    <mergeCell ref="H11:I11"/>
    <mergeCell ref="H12:I12"/>
    <mergeCell ref="H13:I13"/>
    <mergeCell ref="K18:L18"/>
    <mergeCell ref="K10:L10"/>
    <mergeCell ref="K11:L11"/>
    <mergeCell ref="K12:L12"/>
    <mergeCell ref="H14:I14"/>
    <mergeCell ref="H15:I15"/>
    <mergeCell ref="H16:I16"/>
    <mergeCell ref="H17:I17"/>
    <mergeCell ref="E18:F18"/>
    <mergeCell ref="H18:I18"/>
    <mergeCell ref="B24:C24"/>
    <mergeCell ref="E24:F24"/>
    <mergeCell ref="H24:I24"/>
    <mergeCell ref="H19:I19"/>
    <mergeCell ref="E20:F20"/>
    <mergeCell ref="E21:F21"/>
    <mergeCell ref="E22:F22"/>
    <mergeCell ref="H20:I20"/>
    <mergeCell ref="E19:F19"/>
    <mergeCell ref="B18:C18"/>
    <mergeCell ref="B19:C19"/>
    <mergeCell ref="B20:C20"/>
    <mergeCell ref="B21:C21"/>
    <mergeCell ref="B22:C22"/>
    <mergeCell ref="K24:L24"/>
    <mergeCell ref="H21:I21"/>
    <mergeCell ref="E23:F23"/>
    <mergeCell ref="B23:C23"/>
    <mergeCell ref="H22:I22"/>
    <mergeCell ref="H23:I23"/>
    <mergeCell ref="K21:L21"/>
    <mergeCell ref="K22:L22"/>
    <mergeCell ref="K23:L23"/>
    <mergeCell ref="K19:L19"/>
    <mergeCell ref="K20:L20"/>
    <mergeCell ref="K13:L13"/>
    <mergeCell ref="K15:L15"/>
    <mergeCell ref="K16:L16"/>
    <mergeCell ref="K17:L17"/>
    <mergeCell ref="K14:L14"/>
  </mergeCells>
  <pageMargins left="0.7" right="0.7" top="0.75" bottom="0.75" header="0.3" footer="0.3"/>
  <pageSetup scale="8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workbookViewId="0">
      <selection activeCell="G18" sqref="G18"/>
    </sheetView>
  </sheetViews>
  <sheetFormatPr defaultRowHeight="15" x14ac:dyDescent="0.25"/>
  <sheetData>
    <row r="1" spans="1:8" ht="15.75" x14ac:dyDescent="0.25">
      <c r="A1" s="67" t="s">
        <v>28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29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/>
      <c r="C6" s="1"/>
      <c r="D6" s="1"/>
      <c r="E6" s="2" t="s">
        <v>5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x14ac:dyDescent="0.25">
      <c r="A12" t="s">
        <v>9</v>
      </c>
    </row>
    <row r="14" spans="1:8" x14ac:dyDescent="0.25">
      <c r="B14" s="14" t="s">
        <v>10</v>
      </c>
      <c r="C14" s="73" t="s">
        <v>30</v>
      </c>
      <c r="D14" s="73"/>
    </row>
    <row r="15" spans="1:8" x14ac:dyDescent="0.25">
      <c r="B15" s="14"/>
      <c r="C15" s="75">
        <v>2000</v>
      </c>
      <c r="D15" s="75"/>
    </row>
    <row r="17" spans="1:7" x14ac:dyDescent="0.25">
      <c r="A17" t="s">
        <v>31</v>
      </c>
      <c r="F17" s="2"/>
      <c r="G17" s="9"/>
    </row>
    <row r="18" spans="1:7" x14ac:dyDescent="0.25">
      <c r="A18" t="s">
        <v>32</v>
      </c>
      <c r="F18" s="2"/>
      <c r="G18" s="1"/>
    </row>
    <row r="19" spans="1:7" x14ac:dyDescent="0.25">
      <c r="A19" t="s">
        <v>27</v>
      </c>
      <c r="B19" s="1">
        <f>G17*G18</f>
        <v>0</v>
      </c>
      <c r="C19" s="3" t="s">
        <v>17</v>
      </c>
    </row>
    <row r="20" spans="1:7" x14ac:dyDescent="0.25">
      <c r="A20" t="s">
        <v>33</v>
      </c>
    </row>
    <row r="21" spans="1:7" ht="15.75" thickBot="1" x14ac:dyDescent="0.3"/>
    <row r="22" spans="1:7" ht="15.75" thickBot="1" x14ac:dyDescent="0.3">
      <c r="A22" s="5" t="s">
        <v>18</v>
      </c>
      <c r="B22" s="6"/>
      <c r="C22" s="8">
        <f>B19</f>
        <v>0</v>
      </c>
      <c r="D22" s="7" t="s">
        <v>19</v>
      </c>
    </row>
    <row r="23" spans="1:7" x14ac:dyDescent="0.25">
      <c r="B23" s="4" t="s">
        <v>20</v>
      </c>
    </row>
  </sheetData>
  <mergeCells count="4">
    <mergeCell ref="A1:H1"/>
    <mergeCell ref="A2:H2"/>
    <mergeCell ref="C14:D14"/>
    <mergeCell ref="C15:D1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workbookViewId="0">
      <selection activeCell="G25" sqref="G25"/>
    </sheetView>
  </sheetViews>
  <sheetFormatPr defaultRowHeight="15" x14ac:dyDescent="0.25"/>
  <sheetData>
    <row r="1" spans="1:8" ht="15.75" x14ac:dyDescent="0.25">
      <c r="A1" s="67" t="s">
        <v>0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/>
      <c r="C6" s="1"/>
      <c r="D6" s="1"/>
      <c r="E6" s="2" t="s">
        <v>5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x14ac:dyDescent="0.25">
      <c r="A12" t="s">
        <v>9</v>
      </c>
    </row>
    <row r="14" spans="1:8" x14ac:dyDescent="0.25">
      <c r="B14" s="14" t="s">
        <v>10</v>
      </c>
      <c r="C14" s="15" t="s">
        <v>11</v>
      </c>
      <c r="D14" s="15"/>
    </row>
    <row r="15" spans="1:8" x14ac:dyDescent="0.25">
      <c r="B15" s="14"/>
      <c r="C15" s="14">
        <v>2000</v>
      </c>
      <c r="D15" s="14"/>
    </row>
    <row r="17" spans="1:6" x14ac:dyDescent="0.25">
      <c r="A17" t="s">
        <v>12</v>
      </c>
      <c r="F17" s="1"/>
    </row>
    <row r="18" spans="1:6" x14ac:dyDescent="0.25">
      <c r="A18" t="s">
        <v>13</v>
      </c>
      <c r="F18" s="1"/>
    </row>
    <row r="19" spans="1:6" x14ac:dyDescent="0.25">
      <c r="B19" t="s">
        <v>14</v>
      </c>
    </row>
    <row r="20" spans="1:6" x14ac:dyDescent="0.25">
      <c r="A20" t="s">
        <v>15</v>
      </c>
      <c r="F20" s="1"/>
    </row>
    <row r="22" spans="1:6" x14ac:dyDescent="0.25">
      <c r="A22" t="s">
        <v>16</v>
      </c>
      <c r="B22" s="1">
        <f>(F17*F18*F20)/2000</f>
        <v>0</v>
      </c>
      <c r="C22" s="3" t="s">
        <v>17</v>
      </c>
    </row>
    <row r="23" spans="1:6" ht="15.75" thickBot="1" x14ac:dyDescent="0.3"/>
    <row r="24" spans="1:6" ht="15.75" thickBot="1" x14ac:dyDescent="0.3">
      <c r="A24" s="5" t="s">
        <v>18</v>
      </c>
      <c r="B24" s="6"/>
      <c r="C24" s="8">
        <f>B22</f>
        <v>0</v>
      </c>
      <c r="D24" s="7" t="s">
        <v>19</v>
      </c>
    </row>
    <row r="25" spans="1:6" x14ac:dyDescent="0.25">
      <c r="B25" s="4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3"/>
  <sheetViews>
    <sheetView workbookViewId="0">
      <selection activeCell="B20" sqref="B20"/>
    </sheetView>
  </sheetViews>
  <sheetFormatPr defaultRowHeight="15" x14ac:dyDescent="0.25"/>
  <sheetData>
    <row r="1" spans="1:8" ht="15.75" x14ac:dyDescent="0.25">
      <c r="A1" s="67" t="s">
        <v>21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22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/>
      <c r="C6" s="1"/>
      <c r="D6" s="1"/>
      <c r="E6" s="2" t="s">
        <v>5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x14ac:dyDescent="0.25">
      <c r="A12" t="s">
        <v>9</v>
      </c>
    </row>
    <row r="14" spans="1:8" x14ac:dyDescent="0.25">
      <c r="B14" s="14" t="s">
        <v>10</v>
      </c>
      <c r="C14" s="15" t="s">
        <v>23</v>
      </c>
      <c r="D14" s="15"/>
    </row>
    <row r="15" spans="1:8" x14ac:dyDescent="0.25">
      <c r="B15" s="14"/>
      <c r="C15" s="14">
        <v>2000</v>
      </c>
      <c r="D15" s="14"/>
    </row>
    <row r="17" spans="1:7" x14ac:dyDescent="0.25">
      <c r="A17" t="s">
        <v>24</v>
      </c>
      <c r="F17" s="1"/>
      <c r="G17" s="3" t="s">
        <v>25</v>
      </c>
    </row>
    <row r="18" spans="1:7" x14ac:dyDescent="0.25">
      <c r="A18" t="s">
        <v>26</v>
      </c>
      <c r="F18" s="1"/>
    </row>
    <row r="20" spans="1:7" x14ac:dyDescent="0.25">
      <c r="A20" t="s">
        <v>27</v>
      </c>
      <c r="B20" s="1">
        <f>(F17*F18)/2000</f>
        <v>0</v>
      </c>
      <c r="C20" s="3" t="s">
        <v>17</v>
      </c>
    </row>
    <row r="21" spans="1:7" ht="15.75" thickBot="1" x14ac:dyDescent="0.3"/>
    <row r="22" spans="1:7" ht="15.75" thickBot="1" x14ac:dyDescent="0.3">
      <c r="A22" s="5" t="s">
        <v>18</v>
      </c>
      <c r="B22" s="6"/>
      <c r="C22" s="8">
        <f>B20</f>
        <v>0</v>
      </c>
      <c r="D22" s="7" t="s">
        <v>19</v>
      </c>
    </row>
    <row r="23" spans="1:7" x14ac:dyDescent="0.25">
      <c r="B23" s="4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J8" sqref="J8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102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103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4</v>
      </c>
      <c r="B6" s="1" t="s">
        <v>40</v>
      </c>
      <c r="C6" s="1"/>
      <c r="D6" s="2"/>
      <c r="E6" s="2"/>
      <c r="F6" s="2"/>
      <c r="G6" s="2"/>
    </row>
    <row r="8" spans="1:8" x14ac:dyDescent="0.25">
      <c r="A8" t="s">
        <v>9</v>
      </c>
    </row>
    <row r="10" spans="1:8" x14ac:dyDescent="0.25">
      <c r="B10" s="14" t="s">
        <v>10</v>
      </c>
      <c r="C10" s="15" t="s">
        <v>11</v>
      </c>
      <c r="D10" s="15"/>
    </row>
    <row r="11" spans="1:8" x14ac:dyDescent="0.25">
      <c r="B11" s="14"/>
      <c r="C11" s="14">
        <v>2000</v>
      </c>
      <c r="D11" s="14"/>
    </row>
    <row r="13" spans="1:8" s="2" customFormat="1" x14ac:dyDescent="0.25">
      <c r="A13" s="2" t="s">
        <v>104</v>
      </c>
    </row>
    <row r="14" spans="1:8" s="2" customFormat="1" x14ac:dyDescent="0.25">
      <c r="A14" s="2" t="s">
        <v>105</v>
      </c>
    </row>
    <row r="15" spans="1:8" s="2" customFormat="1" x14ac:dyDescent="0.25">
      <c r="A15" s="2" t="s">
        <v>119</v>
      </c>
    </row>
    <row r="16" spans="1:8" x14ac:dyDescent="0.25">
      <c r="A16" s="2" t="s">
        <v>106</v>
      </c>
    </row>
    <row r="17" spans="1:9" x14ac:dyDescent="0.25">
      <c r="A17" s="2" t="s">
        <v>107</v>
      </c>
    </row>
    <row r="18" spans="1:9" x14ac:dyDescent="0.25">
      <c r="A18" s="2" t="s">
        <v>108</v>
      </c>
    </row>
    <row r="19" spans="1:9" x14ac:dyDescent="0.25">
      <c r="A19" s="2" t="s">
        <v>109</v>
      </c>
    </row>
    <row r="20" spans="1:9" s="2" customFormat="1" ht="15.75" thickBot="1" x14ac:dyDescent="0.3"/>
    <row r="21" spans="1:9" s="2" customFormat="1" ht="15.75" thickBot="1" x14ac:dyDescent="0.3">
      <c r="A21" s="69" t="s">
        <v>110</v>
      </c>
      <c r="B21" s="70"/>
      <c r="C21" s="71" t="s">
        <v>111</v>
      </c>
      <c r="D21" s="70"/>
      <c r="E21" s="71" t="s">
        <v>112</v>
      </c>
      <c r="F21" s="70"/>
      <c r="G21" s="71" t="s">
        <v>120</v>
      </c>
      <c r="H21" s="72"/>
      <c r="I21" s="12"/>
    </row>
    <row r="22" spans="1:9" s="2" customFormat="1" ht="15.75" thickBot="1" x14ac:dyDescent="0.3">
      <c r="A22" s="77"/>
      <c r="B22" s="78"/>
      <c r="C22" s="77"/>
      <c r="D22" s="78"/>
      <c r="E22" s="77"/>
      <c r="F22" s="78"/>
      <c r="G22" s="77"/>
      <c r="H22" s="78"/>
      <c r="I22" s="12"/>
    </row>
    <row r="23" spans="1:9" s="2" customFormat="1" ht="15.75" thickBot="1" x14ac:dyDescent="0.3">
      <c r="A23" s="77"/>
      <c r="B23" s="78"/>
      <c r="C23" s="77"/>
      <c r="D23" s="78"/>
      <c r="E23" s="77"/>
      <c r="F23" s="78"/>
      <c r="G23" s="77"/>
      <c r="H23" s="78"/>
      <c r="I23" s="12"/>
    </row>
    <row r="24" spans="1:9" s="2" customFormat="1" ht="15.75" thickBot="1" x14ac:dyDescent="0.3">
      <c r="A24" s="77"/>
      <c r="B24" s="78"/>
      <c r="C24" s="77"/>
      <c r="D24" s="78"/>
      <c r="E24" s="77"/>
      <c r="F24" s="78"/>
      <c r="G24" s="77"/>
      <c r="H24" s="78"/>
      <c r="I24" s="12"/>
    </row>
    <row r="25" spans="1:9" s="2" customFormat="1" ht="15.75" thickBot="1" x14ac:dyDescent="0.3">
      <c r="A25" s="77"/>
      <c r="B25" s="78"/>
      <c r="C25" s="77"/>
      <c r="D25" s="78"/>
      <c r="E25" s="77"/>
      <c r="F25" s="78"/>
      <c r="G25" s="77"/>
      <c r="H25" s="78"/>
      <c r="I25" s="12"/>
    </row>
    <row r="26" spans="1:9" s="2" customFormat="1" x14ac:dyDescent="0.25">
      <c r="A26" s="77"/>
      <c r="B26" s="78"/>
      <c r="C26" s="77"/>
      <c r="D26" s="78"/>
      <c r="E26" s="77"/>
      <c r="F26" s="78"/>
      <c r="G26" s="77"/>
      <c r="H26" s="78"/>
      <c r="I26" s="12"/>
    </row>
    <row r="27" spans="1:9" s="2" customFormat="1" ht="15.75" thickBot="1" x14ac:dyDescent="0.3">
      <c r="A27" s="84" t="s">
        <v>121</v>
      </c>
      <c r="B27" s="85"/>
      <c r="C27" s="85"/>
      <c r="D27" s="85"/>
      <c r="E27" s="85"/>
      <c r="F27" s="86"/>
      <c r="G27" s="12"/>
      <c r="H27" s="18"/>
      <c r="I27" s="12"/>
    </row>
    <row r="28" spans="1:9" s="2" customFormat="1" ht="15.75" thickBot="1" x14ac:dyDescent="0.3">
      <c r="A28" s="87"/>
      <c r="B28" s="88"/>
      <c r="C28" s="88"/>
      <c r="D28" s="88"/>
      <c r="E28" s="88"/>
      <c r="F28" s="89"/>
      <c r="G28" s="77"/>
      <c r="H28" s="78"/>
      <c r="I28" s="12"/>
    </row>
    <row r="29" spans="1:9" s="12" customFormat="1" x14ac:dyDescent="0.25"/>
    <row r="30" spans="1:9" s="12" customFormat="1" x14ac:dyDescent="0.25">
      <c r="A30" s="12" t="s">
        <v>113</v>
      </c>
      <c r="C30" s="16"/>
      <c r="G30" s="19"/>
    </row>
    <row r="31" spans="1:9" s="12" customFormat="1" x14ac:dyDescent="0.25">
      <c r="A31" s="12" t="s">
        <v>114</v>
      </c>
    </row>
    <row r="32" spans="1:9" s="12" customFormat="1" x14ac:dyDescent="0.25">
      <c r="A32" s="12" t="s">
        <v>115</v>
      </c>
      <c r="C32" s="16"/>
    </row>
    <row r="33" spans="1:4" s="12" customFormat="1" x14ac:dyDescent="0.25"/>
    <row r="34" spans="1:4" s="12" customFormat="1" x14ac:dyDescent="0.25">
      <c r="A34" s="12" t="s">
        <v>116</v>
      </c>
      <c r="C34" s="19" t="e">
        <f>G28/G30/1000000</f>
        <v>#DIV/0!</v>
      </c>
      <c r="D34" s="12" t="s">
        <v>117</v>
      </c>
    </row>
    <row r="35" spans="1:4" s="12" customFormat="1" x14ac:dyDescent="0.25">
      <c r="B35" s="17"/>
    </row>
    <row r="36" spans="1:4" s="12" customFormat="1" x14ac:dyDescent="0.25">
      <c r="A36" s="12" t="s">
        <v>118</v>
      </c>
    </row>
    <row r="38" spans="1:4" x14ac:dyDescent="0.25">
      <c r="A38" t="s">
        <v>402</v>
      </c>
    </row>
    <row r="39" spans="1:4" x14ac:dyDescent="0.25">
      <c r="B39" s="1"/>
      <c r="C39" t="s">
        <v>47</v>
      </c>
    </row>
    <row r="40" spans="1:4" x14ac:dyDescent="0.25">
      <c r="B40" s="1"/>
      <c r="C40" t="s">
        <v>48</v>
      </c>
    </row>
    <row r="42" spans="1:4" x14ac:dyDescent="0.25">
      <c r="A42" t="s">
        <v>122</v>
      </c>
    </row>
    <row r="43" spans="1:4" x14ac:dyDescent="0.25">
      <c r="A43" t="s">
        <v>123</v>
      </c>
    </row>
    <row r="44" spans="1:4" x14ac:dyDescent="0.25">
      <c r="A44" t="s">
        <v>124</v>
      </c>
    </row>
    <row r="45" spans="1:4" x14ac:dyDescent="0.25">
      <c r="A45" t="s">
        <v>125</v>
      </c>
    </row>
    <row r="47" spans="1:4" x14ac:dyDescent="0.25">
      <c r="B47" t="s">
        <v>126</v>
      </c>
    </row>
    <row r="49" spans="1:7" ht="17.25" x14ac:dyDescent="0.25">
      <c r="B49" t="s">
        <v>130</v>
      </c>
    </row>
    <row r="51" spans="1:7" x14ac:dyDescent="0.25">
      <c r="C51" s="1" t="str">
        <f>IF(B39,0.7*((10/C34)^0.202),"")</f>
        <v/>
      </c>
      <c r="D51" t="s">
        <v>127</v>
      </c>
    </row>
    <row r="53" spans="1:7" x14ac:dyDescent="0.25">
      <c r="B53" t="s">
        <v>128</v>
      </c>
    </row>
    <row r="55" spans="1:7" x14ac:dyDescent="0.25">
      <c r="B55" t="s">
        <v>129</v>
      </c>
    </row>
    <row r="57" spans="1:7" ht="17.25" x14ac:dyDescent="0.25">
      <c r="B57" t="s">
        <v>131</v>
      </c>
    </row>
    <row r="59" spans="1:7" x14ac:dyDescent="0.25">
      <c r="C59" s="1" t="str">
        <f>IF(B40,0.5*((10/C34)^0.5),"")</f>
        <v/>
      </c>
      <c r="D59" t="s">
        <v>127</v>
      </c>
    </row>
    <row r="61" spans="1:7" x14ac:dyDescent="0.25">
      <c r="A61" t="s">
        <v>132</v>
      </c>
      <c r="F61" s="1" t="e">
        <f>C34</f>
        <v>#DIV/0!</v>
      </c>
      <c r="G61" t="s">
        <v>117</v>
      </c>
    </row>
    <row r="63" spans="1:7" x14ac:dyDescent="0.25">
      <c r="A63" t="s">
        <v>133</v>
      </c>
      <c r="F63" s="1">
        <f>G30</f>
        <v>0</v>
      </c>
    </row>
    <row r="65" spans="1:4" x14ac:dyDescent="0.25">
      <c r="A65" t="s">
        <v>134</v>
      </c>
    </row>
    <row r="67" spans="1:4" x14ac:dyDescent="0.25">
      <c r="A67" t="s">
        <v>135</v>
      </c>
    </row>
    <row r="69" spans="1:4" x14ac:dyDescent="0.25">
      <c r="A69" t="s">
        <v>57</v>
      </c>
      <c r="B69" s="1" t="e">
        <f>IF(C51,(C51*F61*F63)/2000,(C59*F61*F63)/2000)</f>
        <v>#VALUE!</v>
      </c>
      <c r="C69" t="s">
        <v>136</v>
      </c>
    </row>
    <row r="70" spans="1:4" ht="15.75" thickBot="1" x14ac:dyDescent="0.3"/>
    <row r="71" spans="1:4" ht="15.75" thickBot="1" x14ac:dyDescent="0.3">
      <c r="A71" s="5" t="s">
        <v>18</v>
      </c>
      <c r="B71" s="6"/>
      <c r="C71" s="8" t="e">
        <f>B69</f>
        <v>#VALUE!</v>
      </c>
      <c r="D71" s="7" t="s">
        <v>19</v>
      </c>
    </row>
    <row r="72" spans="1:4" x14ac:dyDescent="0.25">
      <c r="B72" s="4" t="s">
        <v>20</v>
      </c>
    </row>
  </sheetData>
  <mergeCells count="28">
    <mergeCell ref="A1:H1"/>
    <mergeCell ref="A2:H2"/>
    <mergeCell ref="A21:B21"/>
    <mergeCell ref="C21:D21"/>
    <mergeCell ref="E21:F21"/>
    <mergeCell ref="G21:H21"/>
    <mergeCell ref="A24:B24"/>
    <mergeCell ref="C24:D24"/>
    <mergeCell ref="A22:B22"/>
    <mergeCell ref="A23:B23"/>
    <mergeCell ref="C22:D22"/>
    <mergeCell ref="C23:D23"/>
    <mergeCell ref="G24:H24"/>
    <mergeCell ref="G25:H25"/>
    <mergeCell ref="G26:H26"/>
    <mergeCell ref="G22:H22"/>
    <mergeCell ref="E23:F23"/>
    <mergeCell ref="G23:H23"/>
    <mergeCell ref="E22:F22"/>
    <mergeCell ref="E24:F24"/>
    <mergeCell ref="A25:B25"/>
    <mergeCell ref="A26:B26"/>
    <mergeCell ref="A27:F28"/>
    <mergeCell ref="G28:H28"/>
    <mergeCell ref="C25:D25"/>
    <mergeCell ref="C26:D26"/>
    <mergeCell ref="E25:F25"/>
    <mergeCell ref="E26:F26"/>
  </mergeCells>
  <pageMargins left="0.7" right="0.7" top="0.75" bottom="0.75" header="0.3" footer="0.3"/>
  <pageSetup orientation="portrait" r:id="rId1"/>
  <rowBreaks count="1" manualBreakCount="1">
    <brk id="3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1"/>
  <sheetViews>
    <sheetView workbookViewId="0">
      <selection activeCell="B3" sqref="B1:C1048576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90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91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 t="s">
        <v>40</v>
      </c>
      <c r="C6" s="1"/>
      <c r="D6" s="2"/>
      <c r="E6" s="2"/>
      <c r="F6" s="2"/>
      <c r="G6" s="2"/>
    </row>
    <row r="8" spans="1:8" s="2" customFormat="1" x14ac:dyDescent="0.25">
      <c r="A8" s="2" t="s">
        <v>41</v>
      </c>
    </row>
    <row r="9" spans="1:8" s="2" customFormat="1" x14ac:dyDescent="0.25">
      <c r="A9" s="2" t="s">
        <v>42</v>
      </c>
    </row>
    <row r="10" spans="1:8" s="2" customFormat="1" x14ac:dyDescent="0.25">
      <c r="A10" s="2" t="s">
        <v>92</v>
      </c>
    </row>
    <row r="11" spans="1:8" x14ac:dyDescent="0.25">
      <c r="A11" s="2" t="s">
        <v>93</v>
      </c>
    </row>
    <row r="12" spans="1:8" x14ac:dyDescent="0.25">
      <c r="A12" s="2" t="s">
        <v>94</v>
      </c>
    </row>
    <row r="13" spans="1:8" x14ac:dyDescent="0.25">
      <c r="A13" s="2" t="s">
        <v>95</v>
      </c>
    </row>
    <row r="15" spans="1:8" x14ac:dyDescent="0.25">
      <c r="A15" t="s">
        <v>96</v>
      </c>
    </row>
    <row r="16" spans="1:8" s="2" customFormat="1" x14ac:dyDescent="0.25">
      <c r="A16" s="1"/>
      <c r="B16" s="2" t="s">
        <v>97</v>
      </c>
    </row>
    <row r="17" spans="1:8" s="2" customFormat="1" x14ac:dyDescent="0.25">
      <c r="B17" s="2" t="s">
        <v>98</v>
      </c>
    </row>
    <row r="18" spans="1:8" s="2" customFormat="1" x14ac:dyDescent="0.25"/>
    <row r="19" spans="1:8" s="2" customFormat="1" x14ac:dyDescent="0.25">
      <c r="A19" s="1"/>
      <c r="B19" s="2" t="s">
        <v>99</v>
      </c>
    </row>
    <row r="20" spans="1:8" s="2" customFormat="1" x14ac:dyDescent="0.25">
      <c r="B20" s="12" t="s">
        <v>100</v>
      </c>
      <c r="C20" s="16"/>
      <c r="D20" s="16"/>
    </row>
    <row r="21" spans="1:8" s="2" customFormat="1" x14ac:dyDescent="0.25">
      <c r="B21" s="12"/>
      <c r="C21" s="16"/>
      <c r="D21" s="16"/>
    </row>
    <row r="22" spans="1:8" s="2" customFormat="1" x14ac:dyDescent="0.25">
      <c r="A22" s="2" t="s">
        <v>101</v>
      </c>
      <c r="B22" s="1"/>
      <c r="C22" s="1"/>
      <c r="D22" s="1"/>
      <c r="E22" s="1"/>
      <c r="F22" s="1"/>
      <c r="G22" s="1"/>
      <c r="H22" s="1"/>
    </row>
    <row r="23" spans="1:8" s="2" customFormat="1" x14ac:dyDescent="0.25">
      <c r="G23" s="10"/>
    </row>
    <row r="24" spans="1:8" s="12" customFormat="1" x14ac:dyDescent="0.25"/>
    <row r="25" spans="1:8" s="12" customFormat="1" x14ac:dyDescent="0.25">
      <c r="C25" s="16"/>
    </row>
    <row r="26" spans="1:8" s="12" customFormat="1" x14ac:dyDescent="0.25"/>
    <row r="27" spans="1:8" s="12" customFormat="1" x14ac:dyDescent="0.25">
      <c r="C27" s="16"/>
    </row>
    <row r="28" spans="1:8" s="12" customFormat="1" x14ac:dyDescent="0.25"/>
    <row r="29" spans="1:8" s="12" customFormat="1" x14ac:dyDescent="0.25"/>
    <row r="30" spans="1:8" s="12" customFormat="1" x14ac:dyDescent="0.25">
      <c r="B30" s="17"/>
    </row>
    <row r="31" spans="1:8" s="12" customFormat="1" x14ac:dyDescent="0.25"/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0"/>
  <sheetViews>
    <sheetView workbookViewId="0">
      <selection activeCell="F30" sqref="F30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38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39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 t="s">
        <v>40</v>
      </c>
      <c r="C6" s="1"/>
      <c r="D6" s="2"/>
      <c r="E6" s="2"/>
      <c r="F6" s="2"/>
      <c r="G6" s="2"/>
    </row>
    <row r="8" spans="1:8" s="2" customFormat="1" x14ac:dyDescent="0.25">
      <c r="A8" s="2" t="s">
        <v>41</v>
      </c>
    </row>
    <row r="9" spans="1:8" s="2" customFormat="1" x14ac:dyDescent="0.25">
      <c r="A9" s="2" t="s">
        <v>42</v>
      </c>
    </row>
    <row r="10" spans="1:8" s="2" customFormat="1" x14ac:dyDescent="0.25">
      <c r="A10" s="2" t="s">
        <v>43</v>
      </c>
    </row>
    <row r="11" spans="1:8" x14ac:dyDescent="0.25">
      <c r="A11" s="2" t="s">
        <v>44</v>
      </c>
    </row>
    <row r="12" spans="1:8" x14ac:dyDescent="0.25">
      <c r="A12" s="2" t="s">
        <v>45</v>
      </c>
    </row>
    <row r="13" spans="1:8" x14ac:dyDescent="0.25">
      <c r="A13" s="2" t="s">
        <v>87</v>
      </c>
    </row>
    <row r="15" spans="1:8" x14ac:dyDescent="0.25">
      <c r="A15" t="s">
        <v>88</v>
      </c>
    </row>
    <row r="16" spans="1:8" x14ac:dyDescent="0.25">
      <c r="A16" s="2" t="s">
        <v>46</v>
      </c>
      <c r="C16" s="1"/>
      <c r="D16" t="s">
        <v>47</v>
      </c>
      <c r="F16" s="1"/>
      <c r="G16" t="s">
        <v>48</v>
      </c>
    </row>
    <row r="17" spans="1:9" x14ac:dyDescent="0.25">
      <c r="A17" s="2" t="s">
        <v>49</v>
      </c>
    </row>
    <row r="19" spans="1:9" x14ac:dyDescent="0.25">
      <c r="A19" t="s">
        <v>50</v>
      </c>
      <c r="H19" s="1"/>
      <c r="I19" t="s">
        <v>25</v>
      </c>
    </row>
    <row r="20" spans="1:9" x14ac:dyDescent="0.25">
      <c r="B20" s="11"/>
      <c r="C20" s="76"/>
      <c r="D20" s="76"/>
    </row>
    <row r="21" spans="1:9" x14ac:dyDescent="0.25">
      <c r="A21" t="s">
        <v>89</v>
      </c>
      <c r="B21" s="11"/>
      <c r="C21" s="13"/>
      <c r="D21" s="13"/>
    </row>
    <row r="22" spans="1:9" x14ac:dyDescent="0.25">
      <c r="A22" t="s">
        <v>51</v>
      </c>
      <c r="C22" s="1"/>
      <c r="D22" t="s">
        <v>47</v>
      </c>
      <c r="F22" s="1"/>
      <c r="G22" t="s">
        <v>48</v>
      </c>
    </row>
    <row r="23" spans="1:9" s="2" customFormat="1" x14ac:dyDescent="0.25">
      <c r="A23" s="2" t="s">
        <v>52</v>
      </c>
      <c r="G23" s="10"/>
    </row>
    <row r="24" spans="1:9" s="2" customFormat="1" x14ac:dyDescent="0.25"/>
    <row r="25" spans="1:9" s="2" customFormat="1" x14ac:dyDescent="0.25">
      <c r="A25" s="2" t="s">
        <v>53</v>
      </c>
      <c r="C25" s="10"/>
      <c r="F25" s="1"/>
    </row>
    <row r="26" spans="1:9" s="2" customFormat="1" x14ac:dyDescent="0.25"/>
    <row r="27" spans="1:9" s="2" customFormat="1" x14ac:dyDescent="0.25">
      <c r="A27" s="2" t="s">
        <v>54</v>
      </c>
      <c r="B27" s="1">
        <f>(H19*F25)/2000</f>
        <v>0</v>
      </c>
      <c r="C27" s="10" t="s">
        <v>17</v>
      </c>
    </row>
    <row r="28" spans="1:9" s="2" customFormat="1" ht="15.75" thickBot="1" x14ac:dyDescent="0.3">
      <c r="A28" s="12"/>
      <c r="B28" s="12"/>
      <c r="C28" s="12"/>
      <c r="D28" s="12"/>
    </row>
    <row r="29" spans="1:9" ht="15.75" thickBot="1" x14ac:dyDescent="0.3">
      <c r="A29" s="5" t="s">
        <v>18</v>
      </c>
      <c r="B29" s="6"/>
      <c r="C29" s="8">
        <f>B27</f>
        <v>0</v>
      </c>
      <c r="D29" s="7" t="s">
        <v>19</v>
      </c>
    </row>
    <row r="30" spans="1:9" x14ac:dyDescent="0.25">
      <c r="B30" s="4" t="s">
        <v>20</v>
      </c>
    </row>
  </sheetData>
  <mergeCells count="3">
    <mergeCell ref="A1:H1"/>
    <mergeCell ref="A2:H2"/>
    <mergeCell ref="C20:D2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5"/>
  <sheetViews>
    <sheetView topLeftCell="A16" workbookViewId="0">
      <selection activeCell="F43" sqref="F43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55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56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 t="s">
        <v>40</v>
      </c>
      <c r="C6" s="1"/>
      <c r="D6" s="2"/>
      <c r="E6" s="2"/>
      <c r="F6" s="2"/>
      <c r="G6" s="2"/>
    </row>
    <row r="8" spans="1:8" x14ac:dyDescent="0.25">
      <c r="A8" t="s">
        <v>9</v>
      </c>
      <c r="C8" s="14"/>
      <c r="D8" s="90" t="s">
        <v>58</v>
      </c>
      <c r="E8" s="90"/>
    </row>
    <row r="9" spans="1:8" x14ac:dyDescent="0.25">
      <c r="C9" s="14" t="s">
        <v>57</v>
      </c>
      <c r="D9" s="91">
        <v>2000</v>
      </c>
      <c r="E9" s="91"/>
    </row>
    <row r="11" spans="1:8" x14ac:dyDescent="0.25">
      <c r="A11" t="s">
        <v>59</v>
      </c>
    </row>
    <row r="12" spans="1:8" x14ac:dyDescent="0.25">
      <c r="A12" t="s">
        <v>60</v>
      </c>
    </row>
    <row r="13" spans="1:8" x14ac:dyDescent="0.25">
      <c r="A13" t="s">
        <v>61</v>
      </c>
    </row>
    <row r="14" spans="1:8" x14ac:dyDescent="0.25">
      <c r="A14" t="s">
        <v>62</v>
      </c>
    </row>
    <row r="15" spans="1:8" x14ac:dyDescent="0.25">
      <c r="A15" t="s">
        <v>63</v>
      </c>
    </row>
    <row r="16" spans="1:8" x14ac:dyDescent="0.25">
      <c r="A16" t="s">
        <v>64</v>
      </c>
    </row>
    <row r="17" spans="1:9" x14ac:dyDescent="0.25">
      <c r="A17" t="s">
        <v>65</v>
      </c>
    </row>
    <row r="18" spans="1:9" x14ac:dyDescent="0.25">
      <c r="A18" t="s">
        <v>66</v>
      </c>
    </row>
    <row r="19" spans="1:9" x14ac:dyDescent="0.25">
      <c r="A19" t="s">
        <v>67</v>
      </c>
    </row>
    <row r="20" spans="1:9" x14ac:dyDescent="0.25">
      <c r="A20" t="s">
        <v>68</v>
      </c>
    </row>
    <row r="22" spans="1:9" x14ac:dyDescent="0.25">
      <c r="A22" t="s">
        <v>69</v>
      </c>
      <c r="H22" s="1"/>
      <c r="I22" t="s">
        <v>70</v>
      </c>
    </row>
    <row r="24" spans="1:9" s="2" customFormat="1" x14ac:dyDescent="0.25">
      <c r="A24" s="2" t="s">
        <v>71</v>
      </c>
      <c r="H24" s="1"/>
      <c r="I24" s="2" t="s">
        <v>72</v>
      </c>
    </row>
    <row r="25" spans="1:9" s="2" customFormat="1" x14ac:dyDescent="0.25"/>
    <row r="26" spans="1:9" s="2" customFormat="1" x14ac:dyDescent="0.25">
      <c r="A26" s="2" t="s">
        <v>73</v>
      </c>
    </row>
    <row r="27" spans="1:9" x14ac:dyDescent="0.25">
      <c r="A27" s="2"/>
      <c r="B27" t="s">
        <v>74</v>
      </c>
      <c r="C27" s="1" t="e">
        <f>H22/H24</f>
        <v>#DIV/0!</v>
      </c>
      <c r="D27" t="s">
        <v>75</v>
      </c>
    </row>
    <row r="28" spans="1:9" x14ac:dyDescent="0.25">
      <c r="A28" s="2"/>
    </row>
    <row r="29" spans="1:9" x14ac:dyDescent="0.25">
      <c r="A29" s="2" t="s">
        <v>76</v>
      </c>
    </row>
    <row r="30" spans="1:9" x14ac:dyDescent="0.25">
      <c r="A30" s="2"/>
      <c r="B30" s="1"/>
      <c r="C30" t="s">
        <v>77</v>
      </c>
    </row>
    <row r="31" spans="1:9" x14ac:dyDescent="0.25">
      <c r="A31" s="2"/>
      <c r="B31" s="1"/>
      <c r="C31" t="s">
        <v>78</v>
      </c>
    </row>
    <row r="32" spans="1:9" x14ac:dyDescent="0.25">
      <c r="A32" s="2"/>
    </row>
    <row r="33" spans="1:7" x14ac:dyDescent="0.25">
      <c r="A33" s="2" t="s">
        <v>79</v>
      </c>
    </row>
    <row r="34" spans="1:7" x14ac:dyDescent="0.25">
      <c r="A34" s="2"/>
    </row>
    <row r="35" spans="1:7" x14ac:dyDescent="0.25">
      <c r="A35" s="2" t="s">
        <v>80</v>
      </c>
      <c r="C35" t="s">
        <v>84</v>
      </c>
    </row>
    <row r="36" spans="1:7" ht="17.25" x14ac:dyDescent="0.25">
      <c r="A36" s="2"/>
      <c r="C36" t="s">
        <v>85</v>
      </c>
    </row>
    <row r="37" spans="1:7" x14ac:dyDescent="0.25">
      <c r="A37" s="2"/>
    </row>
    <row r="38" spans="1:7" ht="17.25" x14ac:dyDescent="0.25">
      <c r="A38" s="2" t="s">
        <v>81</v>
      </c>
      <c r="D38" t="s">
        <v>86</v>
      </c>
    </row>
    <row r="39" spans="1:7" x14ac:dyDescent="0.25">
      <c r="A39" s="2"/>
    </row>
    <row r="40" spans="1:7" x14ac:dyDescent="0.25">
      <c r="A40" s="2" t="s">
        <v>82</v>
      </c>
      <c r="F40" s="1"/>
      <c r="G40" t="s">
        <v>25</v>
      </c>
    </row>
    <row r="41" spans="1:7" x14ac:dyDescent="0.25">
      <c r="A41" s="2"/>
    </row>
    <row r="42" spans="1:7" x14ac:dyDescent="0.25">
      <c r="A42" s="2" t="s">
        <v>83</v>
      </c>
      <c r="B42" s="1">
        <f>(F40*H24)/2000</f>
        <v>0</v>
      </c>
      <c r="C42" t="s">
        <v>17</v>
      </c>
    </row>
    <row r="43" spans="1:7" ht="15.75" thickBot="1" x14ac:dyDescent="0.3">
      <c r="A43" s="2"/>
    </row>
    <row r="44" spans="1:7" ht="15.75" thickBot="1" x14ac:dyDescent="0.3">
      <c r="A44" s="5" t="s">
        <v>18</v>
      </c>
      <c r="B44" s="6"/>
      <c r="C44" s="8">
        <f>B42</f>
        <v>0</v>
      </c>
      <c r="D44" s="7" t="s">
        <v>19</v>
      </c>
    </row>
    <row r="45" spans="1:7" x14ac:dyDescent="0.25">
      <c r="B45" s="4" t="s">
        <v>20</v>
      </c>
    </row>
  </sheetData>
  <mergeCells count="4">
    <mergeCell ref="A1:H1"/>
    <mergeCell ref="A2:H2"/>
    <mergeCell ref="D8:E8"/>
    <mergeCell ref="D9:E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47"/>
  <sheetViews>
    <sheetView workbookViewId="0">
      <selection activeCell="K30" sqref="K30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198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199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4</v>
      </c>
      <c r="B6" s="1" t="s">
        <v>40</v>
      </c>
      <c r="C6" s="1"/>
      <c r="D6" s="2"/>
      <c r="E6" s="2"/>
      <c r="F6" s="2"/>
      <c r="G6" s="2"/>
    </row>
    <row r="8" spans="1:8" x14ac:dyDescent="0.25">
      <c r="A8" t="s">
        <v>9</v>
      </c>
      <c r="C8" s="14"/>
      <c r="D8" s="90" t="s">
        <v>58</v>
      </c>
      <c r="E8" s="90"/>
    </row>
    <row r="9" spans="1:8" x14ac:dyDescent="0.25">
      <c r="C9" s="14" t="s">
        <v>57</v>
      </c>
      <c r="D9" s="91">
        <v>2000</v>
      </c>
      <c r="E9" s="91"/>
    </row>
    <row r="11" spans="1:8" x14ac:dyDescent="0.25">
      <c r="A11" t="s">
        <v>59</v>
      </c>
    </row>
    <row r="12" spans="1:8" x14ac:dyDescent="0.25">
      <c r="A12" t="s">
        <v>60</v>
      </c>
    </row>
    <row r="13" spans="1:8" x14ac:dyDescent="0.25">
      <c r="A13" t="s">
        <v>61</v>
      </c>
    </row>
    <row r="14" spans="1:8" x14ac:dyDescent="0.25">
      <c r="A14" t="s">
        <v>62</v>
      </c>
    </row>
    <row r="15" spans="1:8" x14ac:dyDescent="0.25">
      <c r="A15" t="s">
        <v>63</v>
      </c>
    </row>
    <row r="16" spans="1:8" x14ac:dyDescent="0.25">
      <c r="A16" t="s">
        <v>64</v>
      </c>
    </row>
    <row r="17" spans="1:9" x14ac:dyDescent="0.25">
      <c r="A17" t="s">
        <v>200</v>
      </c>
    </row>
    <row r="18" spans="1:9" x14ac:dyDescent="0.25">
      <c r="A18" t="s">
        <v>66</v>
      </c>
    </row>
    <row r="19" spans="1:9" x14ac:dyDescent="0.25">
      <c r="A19" t="s">
        <v>201</v>
      </c>
    </row>
    <row r="20" spans="1:9" x14ac:dyDescent="0.25">
      <c r="A20" t="s">
        <v>68</v>
      </c>
    </row>
    <row r="22" spans="1:9" x14ac:dyDescent="0.25">
      <c r="A22" t="s">
        <v>202</v>
      </c>
      <c r="H22" s="1"/>
      <c r="I22" t="s">
        <v>70</v>
      </c>
    </row>
    <row r="24" spans="1:9" s="2" customFormat="1" x14ac:dyDescent="0.25">
      <c r="A24" s="2" t="s">
        <v>71</v>
      </c>
      <c r="H24" s="1"/>
      <c r="I24" s="2" t="s">
        <v>72</v>
      </c>
    </row>
    <row r="25" spans="1:9" s="2" customFormat="1" x14ac:dyDescent="0.25"/>
    <row r="26" spans="1:9" s="2" customFormat="1" x14ac:dyDescent="0.25">
      <c r="A26" s="2" t="s">
        <v>73</v>
      </c>
    </row>
    <row r="27" spans="1:9" x14ac:dyDescent="0.25">
      <c r="A27" s="2"/>
      <c r="B27" t="s">
        <v>74</v>
      </c>
      <c r="C27" s="1" t="e">
        <f>H22/H24</f>
        <v>#DIV/0!</v>
      </c>
      <c r="D27" t="s">
        <v>75</v>
      </c>
    </row>
    <row r="28" spans="1:9" x14ac:dyDescent="0.25">
      <c r="A28" s="2"/>
    </row>
    <row r="29" spans="1:9" x14ac:dyDescent="0.25">
      <c r="A29" s="2" t="s">
        <v>76</v>
      </c>
    </row>
    <row r="30" spans="1:9" x14ac:dyDescent="0.25">
      <c r="A30" s="2"/>
      <c r="B30" s="1"/>
      <c r="C30" t="s">
        <v>203</v>
      </c>
    </row>
    <row r="31" spans="1:9" x14ac:dyDescent="0.25">
      <c r="A31" s="2"/>
      <c r="B31" s="1"/>
      <c r="C31" t="s">
        <v>204</v>
      </c>
    </row>
    <row r="32" spans="1:9" x14ac:dyDescent="0.25">
      <c r="A32" s="2"/>
    </row>
    <row r="33" spans="1:7" x14ac:dyDescent="0.25">
      <c r="A33" s="2" t="s">
        <v>205</v>
      </c>
    </row>
    <row r="34" spans="1:7" x14ac:dyDescent="0.25">
      <c r="A34" s="2"/>
    </row>
    <row r="35" spans="1:7" x14ac:dyDescent="0.25">
      <c r="A35" s="2" t="s">
        <v>80</v>
      </c>
      <c r="C35" t="s">
        <v>206</v>
      </c>
    </row>
    <row r="36" spans="1:7" ht="17.25" x14ac:dyDescent="0.25">
      <c r="A36" s="2"/>
      <c r="C36" t="s">
        <v>207</v>
      </c>
    </row>
    <row r="37" spans="1:7" x14ac:dyDescent="0.25">
      <c r="A37" s="2"/>
    </row>
    <row r="38" spans="1:7" x14ac:dyDescent="0.25">
      <c r="A38" s="2" t="s">
        <v>81</v>
      </c>
      <c r="D38" t="s">
        <v>208</v>
      </c>
    </row>
    <row r="39" spans="1:7" x14ac:dyDescent="0.25">
      <c r="A39" s="2"/>
      <c r="D39" t="s">
        <v>209</v>
      </c>
    </row>
    <row r="40" spans="1:7" x14ac:dyDescent="0.25">
      <c r="A40" s="2"/>
    </row>
    <row r="41" spans="1:7" x14ac:dyDescent="0.25">
      <c r="A41" s="2"/>
    </row>
    <row r="42" spans="1:7" x14ac:dyDescent="0.25">
      <c r="A42" s="2" t="s">
        <v>82</v>
      </c>
      <c r="F42" s="1"/>
      <c r="G42" t="s">
        <v>25</v>
      </c>
    </row>
    <row r="43" spans="1:7" x14ac:dyDescent="0.25">
      <c r="A43" s="2"/>
    </row>
    <row r="44" spans="1:7" x14ac:dyDescent="0.25">
      <c r="A44" s="2" t="s">
        <v>83</v>
      </c>
      <c r="B44" s="1">
        <f>(F42*H24)/2000</f>
        <v>0</v>
      </c>
      <c r="C44" t="s">
        <v>17</v>
      </c>
    </row>
    <row r="45" spans="1:7" ht="15.75" thickBot="1" x14ac:dyDescent="0.3">
      <c r="A45" s="2"/>
    </row>
    <row r="46" spans="1:7" ht="15.75" thickBot="1" x14ac:dyDescent="0.3">
      <c r="A46" s="5" t="s">
        <v>18</v>
      </c>
      <c r="B46" s="6"/>
      <c r="C46" s="8">
        <f>B44</f>
        <v>0</v>
      </c>
      <c r="D46" s="7" t="s">
        <v>19</v>
      </c>
    </row>
    <row r="47" spans="1:7" x14ac:dyDescent="0.25">
      <c r="B47" s="4" t="s">
        <v>20</v>
      </c>
    </row>
  </sheetData>
  <mergeCells count="4">
    <mergeCell ref="A1:H1"/>
    <mergeCell ref="A2:H2"/>
    <mergeCell ref="D8:E8"/>
    <mergeCell ref="D9:E9"/>
  </mergeCells>
  <pageMargins left="0.7" right="0.7" top="0.75" bottom="0.75" header="0.3" footer="0.3"/>
  <pageSetup scale="99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topLeftCell="A16" workbookViewId="0">
      <selection activeCell="I28" sqref="I28"/>
    </sheetView>
  </sheetViews>
  <sheetFormatPr defaultRowHeight="15" x14ac:dyDescent="0.25"/>
  <sheetData>
    <row r="1" spans="1:8" ht="15.75" x14ac:dyDescent="0.25">
      <c r="A1" s="67" t="s">
        <v>174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175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ht="18" x14ac:dyDescent="0.35">
      <c r="A6" t="s">
        <v>176</v>
      </c>
      <c r="B6" s="45" t="s">
        <v>177</v>
      </c>
      <c r="C6" s="1"/>
      <c r="D6" s="2"/>
      <c r="E6" s="2" t="s">
        <v>178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ht="18" x14ac:dyDescent="0.35">
      <c r="A12" t="s">
        <v>197</v>
      </c>
      <c r="G12" s="2"/>
    </row>
    <row r="14" spans="1:8" x14ac:dyDescent="0.25">
      <c r="A14" s="25" t="s">
        <v>179</v>
      </c>
      <c r="G14" s="2"/>
      <c r="H14" s="2"/>
    </row>
    <row r="15" spans="1:8" x14ac:dyDescent="0.25">
      <c r="G15" s="2"/>
      <c r="H15" s="2"/>
    </row>
    <row r="16" spans="1:8" s="11" customFormat="1" x14ac:dyDescent="0.25">
      <c r="A16" s="11" t="s">
        <v>180</v>
      </c>
      <c r="F16" s="19"/>
      <c r="G16" s="12" t="s">
        <v>140</v>
      </c>
      <c r="H16" s="12"/>
    </row>
    <row r="17" spans="1:8" s="11" customFormat="1" x14ac:dyDescent="0.25">
      <c r="A17" s="21" t="s">
        <v>181</v>
      </c>
      <c r="F17" s="19"/>
      <c r="G17" s="12" t="s">
        <v>143</v>
      </c>
      <c r="H17" s="12"/>
    </row>
    <row r="18" spans="1:8" s="11" customFormat="1" x14ac:dyDescent="0.25">
      <c r="A18" s="21" t="s">
        <v>27</v>
      </c>
      <c r="F18" s="19">
        <f>(38*F16*F17)/2000</f>
        <v>0</v>
      </c>
      <c r="G18" s="12" t="s">
        <v>143</v>
      </c>
      <c r="H18" s="12"/>
    </row>
    <row r="19" spans="1:8" s="11" customFormat="1" x14ac:dyDescent="0.25">
      <c r="G19" s="12"/>
      <c r="H19" s="12"/>
    </row>
    <row r="20" spans="1:8" s="11" customFormat="1" x14ac:dyDescent="0.25">
      <c r="A20" s="26" t="s">
        <v>182</v>
      </c>
      <c r="G20" s="12"/>
      <c r="H20" s="12"/>
    </row>
    <row r="21" spans="1:8" s="11" customFormat="1" x14ac:dyDescent="0.25"/>
    <row r="22" spans="1:8" s="11" customFormat="1" x14ac:dyDescent="0.25">
      <c r="A22" s="21" t="s">
        <v>183</v>
      </c>
      <c r="F22" s="19"/>
      <c r="G22" s="11" t="s">
        <v>140</v>
      </c>
    </row>
    <row r="23" spans="1:8" s="12" customFormat="1" x14ac:dyDescent="0.25">
      <c r="A23" s="12" t="s">
        <v>184</v>
      </c>
      <c r="F23" s="19"/>
      <c r="G23" s="12" t="s">
        <v>185</v>
      </c>
    </row>
    <row r="24" spans="1:8" s="12" customFormat="1" x14ac:dyDescent="0.25">
      <c r="A24" s="12" t="s">
        <v>27</v>
      </c>
      <c r="F24" s="19">
        <f>(157*F22*F23)/(2*1000000)</f>
        <v>0</v>
      </c>
      <c r="G24" s="12" t="s">
        <v>143</v>
      </c>
    </row>
    <row r="25" spans="1:8" s="12" customFormat="1" x14ac:dyDescent="0.25">
      <c r="B25" s="23"/>
      <c r="C25" s="22"/>
      <c r="D25" s="22"/>
    </row>
    <row r="26" spans="1:8" s="12" customFormat="1" x14ac:dyDescent="0.25">
      <c r="A26" s="28" t="s">
        <v>186</v>
      </c>
      <c r="B26" s="22"/>
      <c r="C26" s="22"/>
      <c r="D26" s="22"/>
    </row>
    <row r="27" spans="1:8" s="12" customFormat="1" x14ac:dyDescent="0.25">
      <c r="A27" s="12" t="s">
        <v>187</v>
      </c>
      <c r="F27" s="19"/>
      <c r="G27" s="12" t="s">
        <v>140</v>
      </c>
    </row>
    <row r="28" spans="1:8" s="2" customFormat="1" x14ac:dyDescent="0.25">
      <c r="A28" s="27" t="s">
        <v>188</v>
      </c>
    </row>
    <row r="29" spans="1:8" s="2" customFormat="1" x14ac:dyDescent="0.25">
      <c r="A29" s="2" t="s">
        <v>189</v>
      </c>
      <c r="F29" s="1"/>
      <c r="G29" s="2" t="s">
        <v>185</v>
      </c>
    </row>
    <row r="30" spans="1:8" s="2" customFormat="1" x14ac:dyDescent="0.25">
      <c r="A30" s="2" t="s">
        <v>27</v>
      </c>
      <c r="F30" s="1">
        <f>(142*F27*F29)/(2*1000000)</f>
        <v>0</v>
      </c>
      <c r="G30" s="2" t="s">
        <v>143</v>
      </c>
    </row>
    <row r="31" spans="1:8" s="2" customFormat="1" x14ac:dyDescent="0.25"/>
    <row r="32" spans="1:8" s="2" customFormat="1" x14ac:dyDescent="0.25">
      <c r="A32" s="29" t="s">
        <v>190</v>
      </c>
    </row>
    <row r="33" spans="1:7" s="2" customFormat="1" x14ac:dyDescent="0.25">
      <c r="A33" s="2" t="s">
        <v>191</v>
      </c>
      <c r="F33" s="1"/>
      <c r="G33" s="2" t="s">
        <v>140</v>
      </c>
    </row>
    <row r="34" spans="1:7" s="2" customFormat="1" x14ac:dyDescent="0.25">
      <c r="A34" s="2" t="s">
        <v>192</v>
      </c>
      <c r="F34" s="1"/>
      <c r="G34" s="2" t="s">
        <v>143</v>
      </c>
    </row>
    <row r="35" spans="1:7" s="2" customFormat="1" x14ac:dyDescent="0.25">
      <c r="A35" s="2" t="s">
        <v>27</v>
      </c>
      <c r="F35" s="1">
        <f>2*(F33/100)*F34</f>
        <v>0</v>
      </c>
      <c r="G35" s="2" t="s">
        <v>143</v>
      </c>
    </row>
    <row r="36" spans="1:7" s="2" customFormat="1" x14ac:dyDescent="0.25"/>
    <row r="37" spans="1:7" s="2" customFormat="1" ht="18" x14ac:dyDescent="0.35">
      <c r="A37" s="24" t="s">
        <v>193</v>
      </c>
    </row>
    <row r="38" spans="1:7" s="2" customFormat="1" x14ac:dyDescent="0.25">
      <c r="A38" s="24"/>
    </row>
    <row r="39" spans="1:7" s="2" customFormat="1" ht="18" x14ac:dyDescent="0.35">
      <c r="A39" s="30" t="s">
        <v>194</v>
      </c>
    </row>
    <row r="40" spans="1:7" s="2" customFormat="1" x14ac:dyDescent="0.25">
      <c r="A40" s="24"/>
    </row>
    <row r="41" spans="1:7" s="2" customFormat="1" ht="18" x14ac:dyDescent="0.35">
      <c r="A41" s="24" t="s">
        <v>196</v>
      </c>
      <c r="B41" s="1">
        <f>F35+F30+F24+F18</f>
        <v>0</v>
      </c>
      <c r="C41" s="2" t="s">
        <v>195</v>
      </c>
    </row>
    <row r="42" spans="1:7" s="2" customFormat="1" ht="15.75" thickBot="1" x14ac:dyDescent="0.3"/>
    <row r="43" spans="1:7" ht="15.75" thickBot="1" x14ac:dyDescent="0.3">
      <c r="A43" s="5" t="s">
        <v>18</v>
      </c>
      <c r="B43" s="6"/>
      <c r="C43" s="8">
        <f>B41</f>
        <v>0</v>
      </c>
      <c r="D43" s="7" t="s">
        <v>19</v>
      </c>
    </row>
    <row r="44" spans="1:7" x14ac:dyDescent="0.25">
      <c r="B44" s="4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2"/>
  <sheetViews>
    <sheetView workbookViewId="0">
      <selection activeCell="I15" sqref="I15"/>
    </sheetView>
  </sheetViews>
  <sheetFormatPr defaultRowHeight="15" x14ac:dyDescent="0.25"/>
  <sheetData>
    <row r="1" spans="1:8" ht="15.75" x14ac:dyDescent="0.25">
      <c r="A1" s="67" t="s">
        <v>137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138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/>
      <c r="C6" s="1"/>
      <c r="D6" s="1"/>
      <c r="E6" s="2" t="s">
        <v>5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s="11" customFormat="1" x14ac:dyDescent="0.25">
      <c r="A12" s="11" t="s">
        <v>139</v>
      </c>
      <c r="G12" s="19"/>
      <c r="H12" s="11" t="s">
        <v>140</v>
      </c>
    </row>
    <row r="13" spans="1:8" s="11" customFormat="1" x14ac:dyDescent="0.25"/>
    <row r="14" spans="1:8" s="11" customFormat="1" x14ac:dyDescent="0.25">
      <c r="A14" s="21" t="s">
        <v>141</v>
      </c>
      <c r="B14" s="20"/>
      <c r="C14" s="20"/>
      <c r="D14" s="20"/>
      <c r="G14" s="19">
        <f>G12/100</f>
        <v>0</v>
      </c>
    </row>
    <row r="15" spans="1:8" s="11" customFormat="1" x14ac:dyDescent="0.25">
      <c r="B15" s="20"/>
      <c r="C15" s="20"/>
      <c r="D15" s="20"/>
    </row>
    <row r="16" spans="1:8" s="11" customFormat="1" x14ac:dyDescent="0.25">
      <c r="A16" s="11" t="s">
        <v>142</v>
      </c>
      <c r="G16" s="19"/>
      <c r="H16" s="11" t="s">
        <v>143</v>
      </c>
    </row>
    <row r="17" spans="1:8" s="2" customFormat="1" x14ac:dyDescent="0.25"/>
    <row r="18" spans="1:8" s="2" customFormat="1" x14ac:dyDescent="0.25">
      <c r="A18" s="2" t="s">
        <v>144</v>
      </c>
    </row>
    <row r="19" spans="1:8" s="2" customFormat="1" x14ac:dyDescent="0.25">
      <c r="A19" s="2" t="s">
        <v>145</v>
      </c>
      <c r="G19" s="1">
        <f>G16*(1-G14)</f>
        <v>0</v>
      </c>
      <c r="H19" s="2" t="s">
        <v>143</v>
      </c>
    </row>
    <row r="20" spans="1:8" s="2" customFormat="1" ht="15.75" thickBot="1" x14ac:dyDescent="0.3"/>
    <row r="21" spans="1:8" ht="15.75" thickBot="1" x14ac:dyDescent="0.3">
      <c r="A21" s="5" t="s">
        <v>18</v>
      </c>
      <c r="B21" s="6"/>
      <c r="C21" s="8">
        <f>G19</f>
        <v>0</v>
      </c>
      <c r="D21" s="7" t="s">
        <v>19</v>
      </c>
    </row>
    <row r="22" spans="1:8" x14ac:dyDescent="0.25">
      <c r="B22" s="4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H5" sqref="H5"/>
    </sheetView>
  </sheetViews>
  <sheetFormatPr defaultRowHeight="15" x14ac:dyDescent="0.25"/>
  <sheetData>
    <row r="1" spans="1:9" ht="15.75" x14ac:dyDescent="0.25">
      <c r="A1" s="67" t="s">
        <v>333</v>
      </c>
      <c r="B1" s="67"/>
      <c r="C1" s="67"/>
      <c r="D1" s="67"/>
      <c r="E1" s="67"/>
      <c r="F1" s="67"/>
      <c r="G1" s="67"/>
      <c r="H1" s="67"/>
    </row>
    <row r="2" spans="1:9" x14ac:dyDescent="0.25">
      <c r="A2" s="68" t="s">
        <v>334</v>
      </c>
      <c r="B2" s="68"/>
      <c r="C2" s="68"/>
      <c r="D2" s="68"/>
      <c r="E2" s="68"/>
      <c r="F2" s="68"/>
      <c r="G2" s="68"/>
      <c r="H2" s="68"/>
    </row>
    <row r="4" spans="1:9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9" x14ac:dyDescent="0.25">
      <c r="B5" s="2"/>
      <c r="C5" s="2"/>
      <c r="D5" s="2"/>
      <c r="E5" s="2"/>
      <c r="H5" s="57"/>
    </row>
    <row r="6" spans="1:9" x14ac:dyDescent="0.25">
      <c r="A6" t="s">
        <v>4</v>
      </c>
      <c r="B6" s="1"/>
      <c r="C6" s="1"/>
      <c r="D6" s="1"/>
      <c r="E6" s="2" t="s">
        <v>404</v>
      </c>
    </row>
    <row r="8" spans="1:9" x14ac:dyDescent="0.25">
      <c r="A8" t="s">
        <v>6</v>
      </c>
      <c r="C8" s="1"/>
      <c r="D8" s="1"/>
      <c r="E8" s="1"/>
    </row>
    <row r="9" spans="1:9" x14ac:dyDescent="0.25">
      <c r="A9" t="s">
        <v>7</v>
      </c>
      <c r="C9" s="1"/>
      <c r="D9" s="1"/>
      <c r="E9" s="1"/>
    </row>
    <row r="10" spans="1:9" x14ac:dyDescent="0.25">
      <c r="A10" t="s">
        <v>8</v>
      </c>
      <c r="C10" s="1"/>
      <c r="D10" s="1"/>
      <c r="E10" s="1"/>
    </row>
    <row r="12" spans="1:9" x14ac:dyDescent="0.25">
      <c r="A12" s="43" t="s">
        <v>335</v>
      </c>
      <c r="B12" s="25"/>
      <c r="C12" s="25"/>
      <c r="D12" s="25"/>
      <c r="E12" s="25"/>
      <c r="F12" s="25"/>
      <c r="G12" s="25"/>
      <c r="H12" s="44"/>
      <c r="I12" s="25"/>
    </row>
    <row r="14" spans="1:9" x14ac:dyDescent="0.25">
      <c r="A14" t="s">
        <v>336</v>
      </c>
      <c r="E14" s="2"/>
      <c r="F14" s="2"/>
      <c r="H14" s="2"/>
      <c r="I14" s="2"/>
    </row>
    <row r="15" spans="1:9" s="2" customFormat="1" x14ac:dyDescent="0.25">
      <c r="B15" s="1"/>
      <c r="C15" s="2" t="s">
        <v>47</v>
      </c>
      <c r="E15" s="1"/>
      <c r="F15" s="2" t="s">
        <v>48</v>
      </c>
    </row>
    <row r="16" spans="1:9" s="2" customFormat="1" x14ac:dyDescent="0.25">
      <c r="B16" s="2" t="s">
        <v>337</v>
      </c>
    </row>
    <row r="17" spans="1:9" s="2" customFormat="1" ht="15.75" thickBot="1" x14ac:dyDescent="0.3"/>
    <row r="18" spans="1:9" s="2" customFormat="1" ht="15.75" thickBot="1" x14ac:dyDescent="0.3">
      <c r="A18" s="42" t="s">
        <v>338</v>
      </c>
      <c r="B18" s="5" t="s">
        <v>339</v>
      </c>
      <c r="C18" s="6"/>
      <c r="D18" s="6"/>
      <c r="E18" s="6"/>
      <c r="F18" s="6"/>
      <c r="G18" s="8">
        <f>G14</f>
        <v>0</v>
      </c>
      <c r="H18" s="7" t="s">
        <v>19</v>
      </c>
      <c r="I18"/>
    </row>
    <row r="19" spans="1:9" s="2" customFormat="1" x14ac:dyDescent="0.25">
      <c r="B19"/>
      <c r="C19" s="4" t="s">
        <v>20</v>
      </c>
      <c r="D19"/>
      <c r="E19"/>
      <c r="F19"/>
    </row>
    <row r="20" spans="1:9" s="2" customFormat="1" x14ac:dyDescent="0.25"/>
    <row r="21" spans="1:9" s="2" customFormat="1" x14ac:dyDescent="0.25">
      <c r="A21" s="2" t="s">
        <v>340</v>
      </c>
      <c r="H21" s="1"/>
    </row>
    <row r="22" spans="1:9" x14ac:dyDescent="0.25">
      <c r="A22" s="2"/>
      <c r="B22" s="2"/>
      <c r="C22" s="2"/>
      <c r="D22" s="2"/>
      <c r="E22" s="2"/>
      <c r="F22" s="2"/>
      <c r="G22" s="2"/>
      <c r="H22" s="2"/>
    </row>
    <row r="23" spans="1:9" x14ac:dyDescent="0.25">
      <c r="A23" s="2" t="s">
        <v>341</v>
      </c>
      <c r="B23" s="2"/>
      <c r="C23" s="2"/>
      <c r="D23" s="2"/>
      <c r="E23" s="2"/>
      <c r="F23" s="2"/>
      <c r="G23" s="2"/>
      <c r="H23" s="2"/>
    </row>
    <row r="24" spans="1:9" x14ac:dyDescent="0.25">
      <c r="A24" s="2" t="s">
        <v>342</v>
      </c>
      <c r="B24" s="2"/>
      <c r="C24" s="2"/>
      <c r="D24" s="2"/>
      <c r="E24" s="2"/>
      <c r="F24" s="2"/>
      <c r="G24" s="2"/>
      <c r="H24" s="2"/>
    </row>
    <row r="25" spans="1:9" x14ac:dyDescent="0.25">
      <c r="A25" s="42" t="s">
        <v>343</v>
      </c>
      <c r="B25" s="2"/>
      <c r="C25" s="2"/>
      <c r="D25" s="2"/>
      <c r="E25" s="42"/>
      <c r="F25" s="2"/>
      <c r="G25" s="2"/>
      <c r="H25" s="2"/>
    </row>
    <row r="26" spans="1:9" x14ac:dyDescent="0.25">
      <c r="A26" s="2"/>
      <c r="B26" s="42"/>
      <c r="C26" s="2"/>
      <c r="D26" s="2"/>
      <c r="E26" s="2"/>
      <c r="F26" s="2"/>
      <c r="G26" s="2"/>
      <c r="H26" s="2"/>
    </row>
    <row r="27" spans="1:9" s="12" customFormat="1" x14ac:dyDescent="0.25">
      <c r="A27" s="12" t="s">
        <v>344</v>
      </c>
      <c r="H27" s="19"/>
      <c r="I27" s="12" t="s">
        <v>143</v>
      </c>
    </row>
    <row r="28" spans="1:9" s="12" customFormat="1" x14ac:dyDescent="0.25"/>
    <row r="29" spans="1:9" s="12" customFormat="1" x14ac:dyDescent="0.25">
      <c r="A29" s="12" t="s">
        <v>345</v>
      </c>
    </row>
    <row r="30" spans="1:9" s="12" customFormat="1" x14ac:dyDescent="0.25">
      <c r="B30" s="12" t="s">
        <v>346</v>
      </c>
    </row>
    <row r="31" spans="1:9" s="12" customFormat="1" x14ac:dyDescent="0.25">
      <c r="A31" s="12" t="s">
        <v>128</v>
      </c>
    </row>
    <row r="32" spans="1:9" s="12" customFormat="1" x14ac:dyDescent="0.25">
      <c r="B32" s="12" t="s">
        <v>347</v>
      </c>
    </row>
    <row r="33" spans="1:9" s="12" customFormat="1" x14ac:dyDescent="0.25">
      <c r="B33" s="12" t="s">
        <v>348</v>
      </c>
    </row>
    <row r="34" spans="1:9" s="12" customFormat="1" x14ac:dyDescent="0.25">
      <c r="H34" s="19">
        <f>(H21/12)*H12</f>
        <v>0</v>
      </c>
      <c r="I34" s="12" t="s">
        <v>143</v>
      </c>
    </row>
    <row r="35" spans="1:9" s="2" customFormat="1" x14ac:dyDescent="0.25">
      <c r="A35" s="2" t="s">
        <v>349</v>
      </c>
    </row>
    <row r="36" spans="1:9" s="2" customFormat="1" ht="15.75" thickBot="1" x14ac:dyDescent="0.3"/>
    <row r="37" spans="1:9" ht="15.75" thickBot="1" x14ac:dyDescent="0.3">
      <c r="A37" s="5" t="s">
        <v>307</v>
      </c>
      <c r="B37" s="6"/>
      <c r="C37" s="8">
        <f>H34</f>
        <v>0</v>
      </c>
      <c r="D37" s="7" t="s">
        <v>19</v>
      </c>
    </row>
    <row r="38" spans="1:9" x14ac:dyDescent="0.25">
      <c r="B38" s="4" t="s">
        <v>20</v>
      </c>
    </row>
  </sheetData>
  <mergeCells count="2">
    <mergeCell ref="A1:H1"/>
    <mergeCell ref="A2:H2"/>
  </mergeCells>
  <pageMargins left="0.7" right="0.7" top="0.75" bottom="0.75" header="0.3" footer="0.3"/>
  <pageSetup scale="9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4"/>
  <sheetViews>
    <sheetView workbookViewId="0">
      <selection activeCell="I8" sqref="I8"/>
    </sheetView>
  </sheetViews>
  <sheetFormatPr defaultRowHeight="15" x14ac:dyDescent="0.25"/>
  <sheetData>
    <row r="1" spans="1:8" ht="15.75" x14ac:dyDescent="0.25">
      <c r="A1" s="67" t="s">
        <v>160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161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/>
      <c r="C6" s="1"/>
      <c r="D6" s="1"/>
      <c r="E6" s="2" t="s">
        <v>5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x14ac:dyDescent="0.25">
      <c r="A12" t="s">
        <v>162</v>
      </c>
      <c r="G12" s="1"/>
      <c r="H12" t="s">
        <v>140</v>
      </c>
    </row>
    <row r="14" spans="1:8" x14ac:dyDescent="0.25">
      <c r="A14" t="s">
        <v>163</v>
      </c>
      <c r="G14" s="1">
        <f>G12/100</f>
        <v>0</v>
      </c>
    </row>
    <row r="16" spans="1:8" x14ac:dyDescent="0.25">
      <c r="A16" t="s">
        <v>142</v>
      </c>
      <c r="G16" s="1"/>
      <c r="H16" t="s">
        <v>143</v>
      </c>
    </row>
    <row r="18" spans="1:8" x14ac:dyDescent="0.25">
      <c r="A18" t="s">
        <v>164</v>
      </c>
      <c r="G18" s="1"/>
      <c r="H18" t="s">
        <v>140</v>
      </c>
    </row>
    <row r="19" spans="1:8" x14ac:dyDescent="0.25">
      <c r="A19" t="s">
        <v>165</v>
      </c>
    </row>
    <row r="20" spans="1:8" x14ac:dyDescent="0.25">
      <c r="A20" t="s">
        <v>166</v>
      </c>
    </row>
    <row r="22" spans="1:8" x14ac:dyDescent="0.25">
      <c r="A22" t="s">
        <v>167</v>
      </c>
      <c r="G22" s="1">
        <f>G18/100</f>
        <v>0</v>
      </c>
    </row>
    <row r="23" spans="1:8" s="12" customFormat="1" x14ac:dyDescent="0.25"/>
    <row r="24" spans="1:8" s="12" customFormat="1" x14ac:dyDescent="0.25">
      <c r="A24" s="12" t="s">
        <v>168</v>
      </c>
    </row>
    <row r="25" spans="1:8" s="12" customFormat="1" x14ac:dyDescent="0.25">
      <c r="B25" s="23" t="s">
        <v>169</v>
      </c>
      <c r="C25" s="22"/>
      <c r="D25" s="22"/>
      <c r="G25" s="19">
        <f>G16*G22</f>
        <v>0</v>
      </c>
      <c r="H25" s="12" t="s">
        <v>143</v>
      </c>
    </row>
    <row r="26" spans="1:8" s="12" customFormat="1" x14ac:dyDescent="0.25">
      <c r="B26" s="22"/>
      <c r="C26" s="22"/>
      <c r="D26" s="22"/>
    </row>
    <row r="27" spans="1:8" s="12" customFormat="1" x14ac:dyDescent="0.25">
      <c r="A27" s="12" t="s">
        <v>170</v>
      </c>
    </row>
    <row r="28" spans="1:8" s="2" customFormat="1" x14ac:dyDescent="0.25">
      <c r="B28" s="2" t="s">
        <v>171</v>
      </c>
      <c r="G28" s="1">
        <f>G16-G25</f>
        <v>0</v>
      </c>
      <c r="H28" s="2" t="s">
        <v>143</v>
      </c>
    </row>
    <row r="29" spans="1:8" s="2" customFormat="1" x14ac:dyDescent="0.25"/>
    <row r="30" spans="1:8" s="2" customFormat="1" x14ac:dyDescent="0.25">
      <c r="A30" s="2" t="s">
        <v>172</v>
      </c>
    </row>
    <row r="31" spans="1:8" s="2" customFormat="1" x14ac:dyDescent="0.25">
      <c r="B31" s="2" t="s">
        <v>173</v>
      </c>
      <c r="G31" s="1">
        <f>(G25*(1-G14))+G28</f>
        <v>0</v>
      </c>
      <c r="H31" s="2" t="s">
        <v>143</v>
      </c>
    </row>
    <row r="32" spans="1:8" s="2" customFormat="1" ht="15.75" thickBot="1" x14ac:dyDescent="0.3"/>
    <row r="33" spans="1:4" ht="15.75" thickBot="1" x14ac:dyDescent="0.3">
      <c r="A33" s="5" t="s">
        <v>18</v>
      </c>
      <c r="B33" s="6"/>
      <c r="C33" s="8">
        <f>G31</f>
        <v>0</v>
      </c>
      <c r="D33" s="7" t="s">
        <v>19</v>
      </c>
    </row>
    <row r="34" spans="1:4" x14ac:dyDescent="0.25">
      <c r="B34" s="4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9"/>
  <sheetViews>
    <sheetView tabSelected="1" workbookViewId="0">
      <selection activeCell="C28" sqref="C28"/>
    </sheetView>
  </sheetViews>
  <sheetFormatPr defaultRowHeight="15" x14ac:dyDescent="0.25"/>
  <sheetData>
    <row r="1" spans="1:8" ht="15.75" x14ac:dyDescent="0.25">
      <c r="A1" s="67" t="s">
        <v>257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258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4</v>
      </c>
      <c r="B6" s="1"/>
      <c r="C6" s="1"/>
      <c r="D6" s="1"/>
      <c r="E6" s="2" t="s">
        <v>5</v>
      </c>
    </row>
    <row r="8" spans="1:8" s="2" customFormat="1" x14ac:dyDescent="0.25">
      <c r="A8" s="2" t="s">
        <v>259</v>
      </c>
    </row>
    <row r="9" spans="1:8" s="2" customFormat="1" x14ac:dyDescent="0.25">
      <c r="A9" s="2" t="s">
        <v>260</v>
      </c>
    </row>
    <row r="10" spans="1:8" s="2" customFormat="1" x14ac:dyDescent="0.25">
      <c r="A10" s="2" t="s">
        <v>261</v>
      </c>
    </row>
    <row r="12" spans="1:8" s="11" customFormat="1" x14ac:dyDescent="0.25">
      <c r="A12" s="12" t="s">
        <v>262</v>
      </c>
      <c r="G12" s="12"/>
    </row>
    <row r="13" spans="1:8" s="11" customFormat="1" x14ac:dyDescent="0.25">
      <c r="A13" s="12" t="s">
        <v>263</v>
      </c>
    </row>
    <row r="14" spans="1:8" s="11" customFormat="1" x14ac:dyDescent="0.25">
      <c r="A14" s="21" t="s">
        <v>264</v>
      </c>
      <c r="B14" s="20"/>
      <c r="C14" s="20"/>
      <c r="D14" s="20"/>
      <c r="G14" s="12"/>
    </row>
    <row r="15" spans="1:8" s="11" customFormat="1" x14ac:dyDescent="0.25">
      <c r="A15" s="12" t="s">
        <v>265</v>
      </c>
      <c r="B15" s="20"/>
      <c r="C15" s="20"/>
      <c r="D15" s="20"/>
    </row>
    <row r="16" spans="1:8" s="11" customFormat="1" x14ac:dyDescent="0.25">
      <c r="A16" s="12" t="s">
        <v>266</v>
      </c>
      <c r="G16" s="12"/>
    </row>
    <row r="17" spans="1:9" s="2" customFormat="1" x14ac:dyDescent="0.25"/>
    <row r="18" spans="1:9" s="2" customFormat="1" x14ac:dyDescent="0.25">
      <c r="A18" s="2" t="s">
        <v>267</v>
      </c>
    </row>
    <row r="19" spans="1:9" s="2" customFormat="1" x14ac:dyDescent="0.25">
      <c r="A19" s="2" t="s">
        <v>268</v>
      </c>
    </row>
    <row r="20" spans="1:9" s="2" customFormat="1" x14ac:dyDescent="0.25">
      <c r="A20" s="2" t="s">
        <v>269</v>
      </c>
    </row>
    <row r="21" spans="1:9" s="2" customFormat="1" x14ac:dyDescent="0.25"/>
    <row r="22" spans="1:9" s="2" customFormat="1" x14ac:dyDescent="0.25">
      <c r="A22" s="2" t="s">
        <v>270</v>
      </c>
      <c r="D22" s="1"/>
    </row>
    <row r="23" spans="1:9" s="2" customFormat="1" x14ac:dyDescent="0.25"/>
    <row r="24" spans="1:9" s="2" customFormat="1" x14ac:dyDescent="0.25">
      <c r="A24" s="2" t="s">
        <v>271</v>
      </c>
    </row>
    <row r="25" spans="1:9" s="2" customForma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s="2" customForma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s="2" customFormat="1" ht="15.75" thickBot="1" x14ac:dyDescent="0.3"/>
    <row r="28" spans="1:9" ht="15.75" thickBot="1" x14ac:dyDescent="0.3">
      <c r="A28" s="5" t="s">
        <v>18</v>
      </c>
      <c r="B28" s="6"/>
      <c r="C28" s="8"/>
      <c r="D28" s="7" t="s">
        <v>19</v>
      </c>
    </row>
    <row r="29" spans="1:9" x14ac:dyDescent="0.25">
      <c r="B29" s="4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"/>
  <sheetViews>
    <sheetView workbookViewId="0">
      <selection activeCell="I11" sqref="I11"/>
    </sheetView>
  </sheetViews>
  <sheetFormatPr defaultRowHeight="15" x14ac:dyDescent="0.25"/>
  <sheetData>
    <row r="1" spans="1:9" ht="15.75" x14ac:dyDescent="0.25">
      <c r="A1" s="67" t="s">
        <v>321</v>
      </c>
      <c r="B1" s="67"/>
      <c r="C1" s="67"/>
      <c r="D1" s="67"/>
      <c r="E1" s="67"/>
      <c r="F1" s="67"/>
      <c r="G1" s="67"/>
      <c r="H1" s="67"/>
    </row>
    <row r="2" spans="1:9" x14ac:dyDescent="0.25">
      <c r="A2" s="68" t="s">
        <v>322</v>
      </c>
      <c r="B2" s="68"/>
      <c r="C2" s="68"/>
      <c r="D2" s="68"/>
      <c r="E2" s="68"/>
      <c r="F2" s="68"/>
      <c r="G2" s="68"/>
      <c r="H2" s="68"/>
    </row>
    <row r="4" spans="1:9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9" x14ac:dyDescent="0.25">
      <c r="B5" s="2"/>
      <c r="C5" s="2"/>
      <c r="D5" s="2"/>
      <c r="E5" s="2"/>
      <c r="H5" s="57"/>
    </row>
    <row r="6" spans="1:9" x14ac:dyDescent="0.25">
      <c r="A6" t="s">
        <v>4</v>
      </c>
      <c r="B6" s="1"/>
      <c r="C6" s="1"/>
      <c r="D6" s="1"/>
      <c r="E6" s="2" t="s">
        <v>404</v>
      </c>
    </row>
    <row r="8" spans="1:9" x14ac:dyDescent="0.25">
      <c r="A8" t="s">
        <v>6</v>
      </c>
      <c r="C8" s="1"/>
      <c r="D8" s="1"/>
      <c r="E8" s="1"/>
    </row>
    <row r="9" spans="1:9" x14ac:dyDescent="0.25">
      <c r="A9" t="s">
        <v>7</v>
      </c>
      <c r="C9" s="1"/>
      <c r="D9" s="1"/>
      <c r="E9" s="1"/>
    </row>
    <row r="10" spans="1:9" x14ac:dyDescent="0.25">
      <c r="A10" t="s">
        <v>8</v>
      </c>
      <c r="C10" s="1"/>
      <c r="D10" s="1"/>
      <c r="E10" s="1"/>
    </row>
    <row r="12" spans="1:9" x14ac:dyDescent="0.25">
      <c r="A12" s="43" t="s">
        <v>323</v>
      </c>
      <c r="B12" s="25"/>
      <c r="C12" s="25"/>
      <c r="D12" s="25"/>
      <c r="E12" s="25"/>
      <c r="F12" s="25"/>
      <c r="G12" s="25"/>
      <c r="H12" s="25"/>
      <c r="I12" s="25"/>
    </row>
    <row r="14" spans="1:9" x14ac:dyDescent="0.25">
      <c r="A14" t="s">
        <v>324</v>
      </c>
      <c r="E14" s="1"/>
      <c r="F14" s="2" t="s">
        <v>325</v>
      </c>
      <c r="H14" s="1"/>
      <c r="I14" s="2"/>
    </row>
    <row r="15" spans="1:9" x14ac:dyDescent="0.25">
      <c r="G15" s="2"/>
    </row>
    <row r="16" spans="1:9" x14ac:dyDescent="0.25">
      <c r="A16" t="s">
        <v>326</v>
      </c>
      <c r="F16" s="2"/>
      <c r="G16" s="2"/>
      <c r="H16" s="2"/>
      <c r="I16" s="2"/>
    </row>
    <row r="17" spans="1:8" x14ac:dyDescent="0.25">
      <c r="G17" s="2"/>
    </row>
    <row r="18" spans="1:8" x14ac:dyDescent="0.25">
      <c r="A18" t="s">
        <v>327</v>
      </c>
      <c r="E18" s="1"/>
      <c r="F18" t="s">
        <v>328</v>
      </c>
      <c r="H18" s="1"/>
    </row>
    <row r="19" spans="1:8" x14ac:dyDescent="0.25">
      <c r="G19" s="2"/>
    </row>
    <row r="20" spans="1:8" x14ac:dyDescent="0.25">
      <c r="A20" t="s">
        <v>329</v>
      </c>
    </row>
    <row r="21" spans="1:8" x14ac:dyDescent="0.25">
      <c r="A21" s="2" t="s">
        <v>330</v>
      </c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 t="s">
        <v>331</v>
      </c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 t="s">
        <v>332</v>
      </c>
      <c r="D24" s="2"/>
      <c r="E24" s="2"/>
      <c r="F24" s="2"/>
      <c r="G24" s="2"/>
      <c r="H24" s="2"/>
    </row>
    <row r="25" spans="1:8" x14ac:dyDescent="0.25">
      <c r="A25" s="42" t="s">
        <v>284</v>
      </c>
      <c r="B25" s="2"/>
      <c r="C25" s="2"/>
      <c r="D25" s="2"/>
      <c r="E25" s="42" t="s">
        <v>284</v>
      </c>
      <c r="F25" s="1">
        <f>H14*H18</f>
        <v>0</v>
      </c>
      <c r="G25" s="2"/>
      <c r="H25" s="2"/>
    </row>
    <row r="26" spans="1:8" x14ac:dyDescent="0.25">
      <c r="A26" s="2"/>
      <c r="B26" s="42"/>
      <c r="C26" s="2"/>
      <c r="D26" s="2"/>
      <c r="E26" s="2"/>
      <c r="F26" s="2"/>
      <c r="G26" s="2"/>
      <c r="H26" s="2"/>
    </row>
    <row r="27" spans="1:8" s="12" customFormat="1" x14ac:dyDescent="0.25">
      <c r="A27" s="12" t="s">
        <v>320</v>
      </c>
    </row>
    <row r="28" spans="1:8" s="2" customFormat="1" ht="15.75" thickBot="1" x14ac:dyDescent="0.3"/>
    <row r="29" spans="1:8" ht="15.75" thickBot="1" x14ac:dyDescent="0.3">
      <c r="A29" s="5" t="s">
        <v>307</v>
      </c>
      <c r="B29" s="6"/>
      <c r="C29" s="8">
        <f>F25</f>
        <v>0</v>
      </c>
      <c r="D29" s="7" t="s">
        <v>19</v>
      </c>
    </row>
    <row r="30" spans="1:8" x14ac:dyDescent="0.25">
      <c r="B30" s="4" t="s">
        <v>20</v>
      </c>
    </row>
  </sheetData>
  <mergeCells count="2">
    <mergeCell ref="A1:H1"/>
    <mergeCell ref="A2:H2"/>
  </mergeCells>
  <pageMargins left="0.7" right="0.7" top="0.75" bottom="0.7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9"/>
  <sheetViews>
    <sheetView workbookViewId="0">
      <selection activeCell="H5" sqref="H5"/>
    </sheetView>
  </sheetViews>
  <sheetFormatPr defaultRowHeight="15" x14ac:dyDescent="0.25"/>
  <sheetData>
    <row r="1" spans="1:10" ht="15.75" x14ac:dyDescent="0.25">
      <c r="A1" s="67" t="s">
        <v>308</v>
      </c>
      <c r="B1" s="67"/>
      <c r="C1" s="67"/>
      <c r="D1" s="67"/>
      <c r="E1" s="67"/>
      <c r="F1" s="67"/>
      <c r="G1" s="67"/>
      <c r="H1" s="67"/>
    </row>
    <row r="2" spans="1:10" x14ac:dyDescent="0.25">
      <c r="A2" s="68" t="s">
        <v>309</v>
      </c>
      <c r="B2" s="68"/>
      <c r="C2" s="68"/>
      <c r="D2" s="68"/>
      <c r="E2" s="68"/>
      <c r="F2" s="68"/>
      <c r="G2" s="68"/>
      <c r="H2" s="68"/>
    </row>
    <row r="4" spans="1:10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10" x14ac:dyDescent="0.25">
      <c r="B5" s="2"/>
      <c r="C5" s="2"/>
      <c r="D5" s="2"/>
      <c r="E5" s="2"/>
      <c r="H5" s="57"/>
    </row>
    <row r="6" spans="1:10" x14ac:dyDescent="0.25">
      <c r="A6" t="s">
        <v>4</v>
      </c>
      <c r="B6" s="1"/>
      <c r="C6" s="1"/>
      <c r="D6" s="1"/>
      <c r="E6" s="2" t="s">
        <v>404</v>
      </c>
    </row>
    <row r="8" spans="1:10" x14ac:dyDescent="0.25">
      <c r="A8" t="s">
        <v>6</v>
      </c>
      <c r="C8" s="1"/>
      <c r="D8" s="1"/>
      <c r="E8" s="1"/>
    </row>
    <row r="9" spans="1:10" x14ac:dyDescent="0.25">
      <c r="A9" t="s">
        <v>7</v>
      </c>
      <c r="C9" s="1"/>
      <c r="D9" s="1"/>
      <c r="E9" s="1"/>
    </row>
    <row r="10" spans="1:10" x14ac:dyDescent="0.25">
      <c r="A10" t="s">
        <v>8</v>
      </c>
      <c r="C10" s="1"/>
      <c r="D10" s="1"/>
      <c r="E10" s="1"/>
    </row>
    <row r="12" spans="1:10" x14ac:dyDescent="0.25">
      <c r="A12" s="43" t="s">
        <v>310</v>
      </c>
      <c r="B12" s="25"/>
      <c r="C12" s="25"/>
      <c r="D12" s="25"/>
      <c r="E12" s="25"/>
      <c r="F12" s="25"/>
      <c r="G12" s="25"/>
      <c r="H12" s="25"/>
      <c r="I12" s="25"/>
    </row>
    <row r="14" spans="1:10" x14ac:dyDescent="0.25">
      <c r="A14" t="s">
        <v>311</v>
      </c>
      <c r="F14" s="1"/>
      <c r="G14" t="s">
        <v>312</v>
      </c>
      <c r="H14" t="s">
        <v>313</v>
      </c>
      <c r="I14" s="1"/>
      <c r="J14" t="s">
        <v>314</v>
      </c>
    </row>
    <row r="15" spans="1:10" x14ac:dyDescent="0.25">
      <c r="G15" s="2"/>
    </row>
    <row r="16" spans="1:10" x14ac:dyDescent="0.25">
      <c r="A16" t="s">
        <v>315</v>
      </c>
      <c r="F16" s="1"/>
      <c r="G16" t="s">
        <v>304</v>
      </c>
      <c r="H16" t="s">
        <v>313</v>
      </c>
      <c r="I16" s="1"/>
      <c r="J16" t="s">
        <v>314</v>
      </c>
    </row>
    <row r="17" spans="1:8" x14ac:dyDescent="0.25">
      <c r="G17" s="2"/>
    </row>
    <row r="18" spans="1:8" x14ac:dyDescent="0.25">
      <c r="A18" t="s">
        <v>319</v>
      </c>
    </row>
    <row r="19" spans="1:8" x14ac:dyDescent="0.25">
      <c r="G19" s="2"/>
    </row>
    <row r="20" spans="1:8" x14ac:dyDescent="0.25">
      <c r="A20" t="s">
        <v>316</v>
      </c>
    </row>
    <row r="21" spans="1:8" x14ac:dyDescent="0.25">
      <c r="A21" s="2" t="s">
        <v>317</v>
      </c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 t="s">
        <v>318</v>
      </c>
      <c r="B23" s="2"/>
      <c r="C23" s="2"/>
      <c r="D23" s="2"/>
      <c r="E23" s="2"/>
      <c r="F23" s="2"/>
      <c r="G23" s="2"/>
      <c r="H23" s="2"/>
    </row>
    <row r="24" spans="1:8" x14ac:dyDescent="0.25">
      <c r="A24" s="42" t="s">
        <v>284</v>
      </c>
      <c r="B24" s="2"/>
      <c r="C24" s="2"/>
      <c r="D24" s="2"/>
      <c r="E24" s="2"/>
      <c r="F24" s="1">
        <f>F14*F16</f>
        <v>0</v>
      </c>
      <c r="G24" s="2"/>
      <c r="H24" s="2"/>
    </row>
    <row r="25" spans="1:8" x14ac:dyDescent="0.25">
      <c r="A25" s="2"/>
      <c r="B25" s="42"/>
      <c r="C25" s="2"/>
      <c r="D25" s="2"/>
      <c r="E25" s="2"/>
      <c r="F25" s="2"/>
      <c r="G25" s="2"/>
      <c r="H25" s="2"/>
    </row>
    <row r="26" spans="1:8" s="12" customFormat="1" x14ac:dyDescent="0.25">
      <c r="A26" s="12" t="s">
        <v>320</v>
      </c>
    </row>
    <row r="27" spans="1:8" s="2" customFormat="1" ht="15.75" thickBot="1" x14ac:dyDescent="0.3"/>
    <row r="28" spans="1:8" ht="15.75" thickBot="1" x14ac:dyDescent="0.3">
      <c r="A28" s="5" t="s">
        <v>307</v>
      </c>
      <c r="B28" s="6"/>
      <c r="C28" s="8">
        <f>F24</f>
        <v>0</v>
      </c>
      <c r="D28" s="7" t="s">
        <v>19</v>
      </c>
    </row>
    <row r="29" spans="1:8" x14ac:dyDescent="0.25">
      <c r="B29" s="4" t="s">
        <v>20</v>
      </c>
    </row>
  </sheetData>
  <mergeCells count="2">
    <mergeCell ref="A1:H1"/>
    <mergeCell ref="A2:H2"/>
  </mergeCells>
  <pageMargins left="0.7" right="0.7" top="0.75" bottom="0.7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4"/>
  <sheetViews>
    <sheetView topLeftCell="A19" workbookViewId="0">
      <selection activeCell="E6" sqref="E6"/>
    </sheetView>
  </sheetViews>
  <sheetFormatPr defaultRowHeight="15" x14ac:dyDescent="0.25"/>
  <sheetData>
    <row r="1" spans="1:9" ht="15.75" x14ac:dyDescent="0.25">
      <c r="A1" s="67" t="s">
        <v>272</v>
      </c>
      <c r="B1" s="67"/>
      <c r="C1" s="67"/>
      <c r="D1" s="67"/>
      <c r="E1" s="67"/>
      <c r="F1" s="67"/>
      <c r="G1" s="67"/>
      <c r="H1" s="67"/>
    </row>
    <row r="2" spans="1:9" x14ac:dyDescent="0.25">
      <c r="A2" s="68" t="s">
        <v>273</v>
      </c>
      <c r="B2" s="68"/>
      <c r="C2" s="68"/>
      <c r="D2" s="68"/>
      <c r="E2" s="68"/>
      <c r="F2" s="68"/>
      <c r="G2" s="68"/>
      <c r="H2" s="68"/>
    </row>
    <row r="4" spans="1:9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9" x14ac:dyDescent="0.25">
      <c r="B5" s="2"/>
      <c r="C5" s="2"/>
      <c r="D5" s="2"/>
      <c r="E5" s="2"/>
      <c r="H5" s="57"/>
    </row>
    <row r="6" spans="1:9" x14ac:dyDescent="0.25">
      <c r="A6" t="s">
        <v>4</v>
      </c>
      <c r="B6" s="1"/>
      <c r="C6" s="1"/>
      <c r="D6" s="1"/>
      <c r="E6" s="2" t="s">
        <v>404</v>
      </c>
    </row>
    <row r="8" spans="1:9" x14ac:dyDescent="0.25">
      <c r="A8" t="s">
        <v>6</v>
      </c>
      <c r="C8" s="1"/>
      <c r="D8" s="1"/>
      <c r="E8" s="1"/>
    </row>
    <row r="9" spans="1:9" x14ac:dyDescent="0.25">
      <c r="A9" t="s">
        <v>7</v>
      </c>
      <c r="C9" s="1"/>
      <c r="D9" s="1"/>
      <c r="E9" s="1"/>
    </row>
    <row r="10" spans="1:9" x14ac:dyDescent="0.25">
      <c r="A10" t="s">
        <v>8</v>
      </c>
      <c r="C10" s="1"/>
      <c r="D10" s="1"/>
      <c r="E10" s="1"/>
    </row>
    <row r="12" spans="1:9" x14ac:dyDescent="0.25">
      <c r="A12" s="58" t="s">
        <v>274</v>
      </c>
      <c r="B12" s="25"/>
      <c r="C12" s="25"/>
      <c r="D12" s="25"/>
      <c r="E12" s="25"/>
      <c r="F12" s="25"/>
      <c r="G12" s="25"/>
      <c r="H12" s="25"/>
      <c r="I12" s="25"/>
    </row>
    <row r="13" spans="1:9" x14ac:dyDescent="0.25">
      <c r="A13" t="s">
        <v>275</v>
      </c>
    </row>
    <row r="15" spans="1:9" x14ac:dyDescent="0.25">
      <c r="A15" t="s">
        <v>276</v>
      </c>
      <c r="G15" s="1"/>
      <c r="H15" t="s">
        <v>277</v>
      </c>
    </row>
    <row r="17" spans="1:8" x14ac:dyDescent="0.25">
      <c r="A17" t="s">
        <v>278</v>
      </c>
      <c r="G17" s="1"/>
      <c r="H17" t="s">
        <v>279</v>
      </c>
    </row>
    <row r="19" spans="1:8" x14ac:dyDescent="0.25">
      <c r="A19" t="s">
        <v>280</v>
      </c>
      <c r="G19" s="1"/>
      <c r="H19" t="s">
        <v>140</v>
      </c>
    </row>
    <row r="21" spans="1:8" x14ac:dyDescent="0.25">
      <c r="A21" t="s">
        <v>281</v>
      </c>
      <c r="G21" s="2"/>
    </row>
    <row r="22" spans="1:8" x14ac:dyDescent="0.25">
      <c r="B22" t="s">
        <v>282</v>
      </c>
      <c r="G22" s="1">
        <f>G19/100</f>
        <v>0</v>
      </c>
    </row>
    <row r="24" spans="1:8" x14ac:dyDescent="0.25">
      <c r="A24" t="s">
        <v>283</v>
      </c>
    </row>
    <row r="25" spans="1:8" x14ac:dyDescent="0.25">
      <c r="B25" s="40" t="s">
        <v>284</v>
      </c>
      <c r="G25" s="1">
        <f>G15*((460+68)/(460+G17))*(1-G19)</f>
        <v>0</v>
      </c>
      <c r="H25" t="s">
        <v>285</v>
      </c>
    </row>
    <row r="26" spans="1:8" s="12" customFormat="1" x14ac:dyDescent="0.25"/>
    <row r="27" spans="1:8" s="12" customFormat="1" x14ac:dyDescent="0.25">
      <c r="A27" s="28" t="s">
        <v>286</v>
      </c>
    </row>
    <row r="28" spans="1:8" s="12" customFormat="1" x14ac:dyDescent="0.25">
      <c r="A28" s="12" t="s">
        <v>287</v>
      </c>
      <c r="B28" s="23"/>
      <c r="C28" s="22"/>
      <c r="D28" s="22"/>
    </row>
    <row r="29" spans="1:8" s="12" customFormat="1" x14ac:dyDescent="0.25">
      <c r="B29" s="22"/>
      <c r="C29" s="22"/>
      <c r="D29" s="22"/>
    </row>
    <row r="30" spans="1:8" s="12" customFormat="1" x14ac:dyDescent="0.25">
      <c r="A30" s="12" t="s">
        <v>288</v>
      </c>
    </row>
    <row r="31" spans="1:8" s="2" customFormat="1" x14ac:dyDescent="0.25"/>
    <row r="32" spans="1:8" s="2" customFormat="1" x14ac:dyDescent="0.25">
      <c r="A32" s="2" t="s">
        <v>289</v>
      </c>
      <c r="G32" s="1"/>
      <c r="H32" s="2" t="s">
        <v>290</v>
      </c>
    </row>
    <row r="33" spans="1:8" s="2" customFormat="1" x14ac:dyDescent="0.25"/>
    <row r="34" spans="1:8" s="2" customFormat="1" ht="18" x14ac:dyDescent="0.35">
      <c r="A34" s="2" t="s">
        <v>405</v>
      </c>
      <c r="G34" s="1"/>
      <c r="H34" s="2" t="s">
        <v>406</v>
      </c>
    </row>
    <row r="35" spans="1:8" s="2" customFormat="1" x14ac:dyDescent="0.25"/>
    <row r="36" spans="1:8" s="2" customFormat="1" x14ac:dyDescent="0.25">
      <c r="A36" s="2" t="s">
        <v>291</v>
      </c>
    </row>
    <row r="37" spans="1:8" s="2" customFormat="1" x14ac:dyDescent="0.25">
      <c r="B37" s="2" t="s">
        <v>292</v>
      </c>
    </row>
    <row r="38" spans="1:8" s="2" customFormat="1" x14ac:dyDescent="0.25">
      <c r="B38" s="2" t="s">
        <v>293</v>
      </c>
      <c r="G38" s="1">
        <f>G32*(2.59*0.000000001*G34)</f>
        <v>0</v>
      </c>
      <c r="H38" s="2" t="s">
        <v>294</v>
      </c>
    </row>
    <row r="39" spans="1:8" s="2" customFormat="1" x14ac:dyDescent="0.25"/>
    <row r="40" spans="1:8" s="2" customFormat="1" x14ac:dyDescent="0.25">
      <c r="A40" s="2" t="s">
        <v>295</v>
      </c>
    </row>
    <row r="41" spans="1:8" s="2" customFormat="1" x14ac:dyDescent="0.25"/>
    <row r="42" spans="1:8" s="2" customFormat="1" ht="15.75" x14ac:dyDescent="0.25">
      <c r="A42" s="67" t="s">
        <v>272</v>
      </c>
      <c r="B42" s="67"/>
      <c r="C42" s="67"/>
      <c r="D42" s="67"/>
      <c r="E42" s="67"/>
      <c r="F42" s="67"/>
      <c r="G42" s="67"/>
      <c r="H42" s="67"/>
    </row>
    <row r="43" spans="1:8" s="2" customFormat="1" x14ac:dyDescent="0.25">
      <c r="A43" s="68" t="s">
        <v>296</v>
      </c>
      <c r="B43" s="68"/>
      <c r="C43" s="68"/>
      <c r="D43" s="68"/>
      <c r="E43" s="68"/>
      <c r="F43" s="68"/>
      <c r="G43" s="68"/>
      <c r="H43" s="68"/>
    </row>
    <row r="44" spans="1:8" s="2" customFormat="1" x14ac:dyDescent="0.25">
      <c r="A44" s="31"/>
      <c r="B44" s="31"/>
      <c r="C44" s="31"/>
      <c r="D44" s="31"/>
      <c r="E44" s="31"/>
      <c r="F44" s="31"/>
      <c r="G44" s="31"/>
      <c r="H44" s="31"/>
    </row>
    <row r="45" spans="1:8" s="2" customFormat="1" x14ac:dyDescent="0.25">
      <c r="A45" s="41" t="s">
        <v>297</v>
      </c>
      <c r="B45" s="31"/>
      <c r="C45" s="31"/>
      <c r="D45" s="31"/>
      <c r="E45" s="31"/>
      <c r="F45" s="31"/>
      <c r="G45" s="31"/>
      <c r="H45" s="31"/>
    </row>
    <row r="46" spans="1:8" s="2" customFormat="1" x14ac:dyDescent="0.25">
      <c r="A46" s="31"/>
      <c r="B46" s="31"/>
      <c r="C46" s="31"/>
      <c r="D46" s="31"/>
      <c r="E46" s="31"/>
      <c r="F46" s="31"/>
      <c r="G46" s="31"/>
      <c r="H46" s="31"/>
    </row>
    <row r="47" spans="1:8" s="2" customFormat="1" x14ac:dyDescent="0.25">
      <c r="A47" s="2" t="s">
        <v>289</v>
      </c>
      <c r="G47" s="1"/>
      <c r="H47" s="2" t="s">
        <v>298</v>
      </c>
    </row>
    <row r="48" spans="1:8" s="2" customFormat="1" x14ac:dyDescent="0.25">
      <c r="A48" s="31"/>
      <c r="B48" s="31"/>
      <c r="C48" s="31"/>
      <c r="D48" s="31"/>
      <c r="E48" s="31"/>
      <c r="F48" s="31"/>
      <c r="G48" s="31"/>
      <c r="H48" s="31"/>
    </row>
    <row r="49" spans="1:8" s="2" customFormat="1" x14ac:dyDescent="0.25">
      <c r="A49" s="41" t="s">
        <v>299</v>
      </c>
      <c r="B49" s="31"/>
      <c r="C49" s="31"/>
      <c r="D49" s="31"/>
      <c r="E49" s="31"/>
      <c r="F49" s="31"/>
      <c r="G49" s="31"/>
      <c r="H49" s="31"/>
    </row>
    <row r="50" spans="1:8" s="2" customFormat="1" x14ac:dyDescent="0.25">
      <c r="A50" s="31"/>
      <c r="B50" s="31"/>
      <c r="C50" s="31"/>
      <c r="D50" s="31"/>
      <c r="E50" s="31"/>
      <c r="F50" s="31"/>
      <c r="G50" s="31"/>
      <c r="H50" s="31"/>
    </row>
    <row r="51" spans="1:8" s="2" customFormat="1" x14ac:dyDescent="0.25">
      <c r="A51" s="41" t="s">
        <v>300</v>
      </c>
      <c r="B51" s="31"/>
      <c r="C51" s="31"/>
      <c r="D51" s="31"/>
      <c r="E51" s="31"/>
      <c r="F51" s="31"/>
      <c r="G51" s="31"/>
      <c r="H51" s="31"/>
    </row>
    <row r="52" spans="1:8" s="2" customFormat="1" x14ac:dyDescent="0.25">
      <c r="G52" s="1">
        <f>G47/7000</f>
        <v>0</v>
      </c>
      <c r="H52" s="2" t="s">
        <v>294</v>
      </c>
    </row>
    <row r="53" spans="1:8" s="2" customFormat="1" x14ac:dyDescent="0.25">
      <c r="A53" s="29" t="s">
        <v>301</v>
      </c>
    </row>
    <row r="54" spans="1:8" s="2" customFormat="1" x14ac:dyDescent="0.25"/>
    <row r="55" spans="1:8" s="2" customFormat="1" x14ac:dyDescent="0.25">
      <c r="A55" s="2" t="s">
        <v>302</v>
      </c>
      <c r="G55" s="1">
        <f>IF(G52,G52*G25*60,G38*G25*60)</f>
        <v>0</v>
      </c>
      <c r="H55" s="2" t="s">
        <v>25</v>
      </c>
    </row>
    <row r="56" spans="1:8" s="2" customFormat="1" x14ac:dyDescent="0.25"/>
    <row r="57" spans="1:8" s="2" customFormat="1" x14ac:dyDescent="0.25">
      <c r="A57" s="2" t="s">
        <v>303</v>
      </c>
      <c r="G57" s="1"/>
      <c r="H57" s="2" t="s">
        <v>304</v>
      </c>
    </row>
    <row r="58" spans="1:8" s="2" customFormat="1" x14ac:dyDescent="0.25"/>
    <row r="59" spans="1:8" s="2" customFormat="1" x14ac:dyDescent="0.25">
      <c r="A59" s="2" t="s">
        <v>305</v>
      </c>
      <c r="G59" s="1">
        <f>G55*G57*(1/2000)</f>
        <v>0</v>
      </c>
      <c r="H59" s="2" t="s">
        <v>306</v>
      </c>
    </row>
    <row r="60" spans="1:8" s="2" customFormat="1" x14ac:dyDescent="0.25"/>
    <row r="61" spans="1:8" s="2" customFormat="1" x14ac:dyDescent="0.25"/>
    <row r="62" spans="1:8" s="2" customFormat="1" ht="15.75" thickBot="1" x14ac:dyDescent="0.3"/>
    <row r="63" spans="1:8" ht="15.75" thickBot="1" x14ac:dyDescent="0.3">
      <c r="A63" s="5" t="s">
        <v>307</v>
      </c>
      <c r="B63" s="6"/>
      <c r="C63" s="8">
        <f>G59</f>
        <v>0</v>
      </c>
      <c r="D63" s="7" t="s">
        <v>19</v>
      </c>
    </row>
    <row r="64" spans="1:8" x14ac:dyDescent="0.25">
      <c r="B64" s="4" t="s">
        <v>20</v>
      </c>
    </row>
  </sheetData>
  <mergeCells count="4">
    <mergeCell ref="A1:H1"/>
    <mergeCell ref="A2:H2"/>
    <mergeCell ref="A42:H42"/>
    <mergeCell ref="A43:H43"/>
  </mergeCells>
  <pageMargins left="0.7" right="0.7" top="0.75" bottom="0.75" header="0.3" footer="0.3"/>
  <pageSetup scale="98" fitToHeight="0" orientation="portrait" r:id="rId1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H5" sqref="H5"/>
    </sheetView>
  </sheetViews>
  <sheetFormatPr defaultRowHeight="15" x14ac:dyDescent="0.25"/>
  <sheetData>
    <row r="1" spans="1:8" ht="15.75" x14ac:dyDescent="0.25">
      <c r="A1" s="67" t="s">
        <v>146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147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/>
      <c r="C6" s="1"/>
      <c r="D6" s="1"/>
      <c r="E6" s="2" t="s">
        <v>404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x14ac:dyDescent="0.25">
      <c r="A12" t="s">
        <v>148</v>
      </c>
    </row>
    <row r="13" spans="1:8" x14ac:dyDescent="0.25">
      <c r="A13" t="s">
        <v>149</v>
      </c>
    </row>
    <row r="14" spans="1:8" x14ac:dyDescent="0.25">
      <c r="A14" t="s">
        <v>150</v>
      </c>
    </row>
    <row r="15" spans="1:8" x14ac:dyDescent="0.25">
      <c r="A15" t="s">
        <v>151</v>
      </c>
    </row>
    <row r="16" spans="1:8" x14ac:dyDescent="0.25">
      <c r="A16" t="s">
        <v>152</v>
      </c>
    </row>
    <row r="17" spans="1:8" x14ac:dyDescent="0.25">
      <c r="A17" t="s">
        <v>153</v>
      </c>
    </row>
    <row r="18" spans="1:8" x14ac:dyDescent="0.25">
      <c r="A18" t="s">
        <v>154</v>
      </c>
    </row>
    <row r="19" spans="1:8" x14ac:dyDescent="0.25">
      <c r="A19" t="s">
        <v>407</v>
      </c>
    </row>
    <row r="21" spans="1:8" x14ac:dyDescent="0.25">
      <c r="A21" t="s">
        <v>9</v>
      </c>
      <c r="D21" t="s">
        <v>155</v>
      </c>
    </row>
    <row r="23" spans="1:8" s="11" customFormat="1" x14ac:dyDescent="0.25">
      <c r="A23" s="11" t="s">
        <v>156</v>
      </c>
      <c r="G23" s="19"/>
    </row>
    <row r="24" spans="1:8" s="11" customFormat="1" x14ac:dyDescent="0.25"/>
    <row r="25" spans="1:8" s="11" customFormat="1" x14ac:dyDescent="0.25">
      <c r="A25" s="21" t="s">
        <v>157</v>
      </c>
      <c r="B25" s="20"/>
      <c r="C25" s="20"/>
      <c r="D25" s="20"/>
      <c r="G25" s="19"/>
    </row>
    <row r="26" spans="1:8" s="11" customFormat="1" x14ac:dyDescent="0.25">
      <c r="B26" s="20"/>
      <c r="C26" s="20"/>
      <c r="D26" s="20"/>
    </row>
    <row r="27" spans="1:8" s="11" customFormat="1" x14ac:dyDescent="0.25">
      <c r="A27" s="11" t="s">
        <v>158</v>
      </c>
      <c r="G27" s="19">
        <f>G23*G25</f>
        <v>0</v>
      </c>
      <c r="H27" s="11" t="s">
        <v>408</v>
      </c>
    </row>
    <row r="28" spans="1:8" s="2" customFormat="1" x14ac:dyDescent="0.25"/>
    <row r="29" spans="1:8" s="2" customFormat="1" x14ac:dyDescent="0.25">
      <c r="A29" s="2" t="s">
        <v>159</v>
      </c>
    </row>
    <row r="30" spans="1:8" s="2" customFormat="1" x14ac:dyDescent="0.25"/>
    <row r="31" spans="1:8" s="2" customFormat="1" ht="15.75" thickBot="1" x14ac:dyDescent="0.3"/>
    <row r="32" spans="1:8" ht="15.75" thickBot="1" x14ac:dyDescent="0.3">
      <c r="A32" s="5" t="s">
        <v>18</v>
      </c>
      <c r="B32" s="6"/>
      <c r="C32" s="8">
        <f>G27/2000</f>
        <v>0</v>
      </c>
      <c r="D32" s="7" t="s">
        <v>19</v>
      </c>
    </row>
    <row r="33" spans="2:2" x14ac:dyDescent="0.25">
      <c r="B33" s="4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7" workbookViewId="0">
      <selection activeCell="G36" sqref="G36"/>
    </sheetView>
  </sheetViews>
  <sheetFormatPr defaultRowHeight="15" x14ac:dyDescent="0.25"/>
  <sheetData>
    <row r="1" spans="1:8" ht="15.75" x14ac:dyDescent="0.25">
      <c r="A1" s="67" t="s">
        <v>210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211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4</v>
      </c>
      <c r="B6" s="1"/>
      <c r="C6" s="1"/>
      <c r="D6" s="1"/>
      <c r="E6" s="1"/>
      <c r="F6" s="2" t="s">
        <v>212</v>
      </c>
      <c r="G6" s="2"/>
    </row>
    <row r="8" spans="1:8" x14ac:dyDescent="0.25">
      <c r="A8" t="s">
        <v>9</v>
      </c>
    </row>
    <row r="10" spans="1:8" x14ac:dyDescent="0.25">
      <c r="B10" s="14" t="s">
        <v>10</v>
      </c>
      <c r="C10" s="73" t="s">
        <v>213</v>
      </c>
      <c r="D10" s="74"/>
    </row>
    <row r="11" spans="1:8" x14ac:dyDescent="0.25">
      <c r="B11" s="14"/>
      <c r="C11" s="75">
        <v>2000</v>
      </c>
      <c r="D11" s="76"/>
    </row>
    <row r="13" spans="1:8" x14ac:dyDescent="0.25">
      <c r="A13" t="s">
        <v>31</v>
      </c>
      <c r="G13" s="1"/>
      <c r="H13" t="s">
        <v>127</v>
      </c>
    </row>
    <row r="15" spans="1:8" s="2" customFormat="1" x14ac:dyDescent="0.25">
      <c r="A15" s="2" t="s">
        <v>214</v>
      </c>
    </row>
    <row r="16" spans="1:8" s="2" customFormat="1" x14ac:dyDescent="0.25">
      <c r="A16" s="2" t="s">
        <v>215</v>
      </c>
    </row>
    <row r="17" spans="1:9" s="2" customFormat="1" x14ac:dyDescent="0.25">
      <c r="A17" s="2" t="s">
        <v>216</v>
      </c>
    </row>
    <row r="18" spans="1:9" x14ac:dyDescent="0.25">
      <c r="A18" s="2" t="s">
        <v>217</v>
      </c>
    </row>
    <row r="19" spans="1:9" x14ac:dyDescent="0.25">
      <c r="A19" s="2" t="s">
        <v>218</v>
      </c>
    </row>
    <row r="20" spans="1:9" x14ac:dyDescent="0.25">
      <c r="A20" s="2" t="s">
        <v>219</v>
      </c>
    </row>
    <row r="21" spans="1:9" x14ac:dyDescent="0.25">
      <c r="A21" s="2" t="s">
        <v>220</v>
      </c>
    </row>
    <row r="22" spans="1:9" x14ac:dyDescent="0.25">
      <c r="A22" s="2" t="s">
        <v>221</v>
      </c>
    </row>
    <row r="23" spans="1:9" x14ac:dyDescent="0.25">
      <c r="A23" s="2" t="s">
        <v>222</v>
      </c>
    </row>
    <row r="24" spans="1:9" x14ac:dyDescent="0.25">
      <c r="A24" s="2" t="s">
        <v>223</v>
      </c>
    </row>
    <row r="25" spans="1:9" x14ac:dyDescent="0.25">
      <c r="A25" s="2"/>
    </row>
    <row r="26" spans="1:9" s="2" customFormat="1" ht="15.75" thickBot="1" x14ac:dyDescent="0.3"/>
    <row r="27" spans="1:9" s="2" customFormat="1" ht="15.75" thickBot="1" x14ac:dyDescent="0.3">
      <c r="A27" s="69" t="s">
        <v>224</v>
      </c>
      <c r="B27" s="70"/>
      <c r="C27" s="71" t="s">
        <v>111</v>
      </c>
      <c r="D27" s="70"/>
      <c r="E27" s="71" t="s">
        <v>112</v>
      </c>
      <c r="F27" s="70"/>
      <c r="G27" s="71" t="s">
        <v>225</v>
      </c>
      <c r="H27" s="72"/>
      <c r="I27" s="12"/>
    </row>
    <row r="28" spans="1:9" s="2" customFormat="1" ht="15.75" thickBot="1" x14ac:dyDescent="0.3">
      <c r="A28" s="77"/>
      <c r="B28" s="78"/>
      <c r="C28" s="77"/>
      <c r="D28" s="78"/>
      <c r="E28" s="77"/>
      <c r="F28" s="78"/>
      <c r="G28" s="77"/>
      <c r="H28" s="78"/>
      <c r="I28" s="12"/>
    </row>
    <row r="29" spans="1:9" s="2" customFormat="1" ht="15.75" thickBot="1" x14ac:dyDescent="0.3">
      <c r="A29" s="77"/>
      <c r="B29" s="78"/>
      <c r="C29" s="77"/>
      <c r="D29" s="78"/>
      <c r="E29" s="77"/>
      <c r="F29" s="78"/>
      <c r="G29" s="77"/>
      <c r="H29" s="78"/>
      <c r="I29" s="12"/>
    </row>
    <row r="30" spans="1:9" s="2" customFormat="1" ht="15.75" thickBot="1" x14ac:dyDescent="0.3">
      <c r="A30" s="77"/>
      <c r="B30" s="78"/>
      <c r="C30" s="77"/>
      <c r="D30" s="78"/>
      <c r="E30" s="77"/>
      <c r="F30" s="78"/>
      <c r="G30" s="77"/>
      <c r="H30" s="78"/>
      <c r="I30" s="12"/>
    </row>
    <row r="31" spans="1:9" s="2" customFormat="1" ht="15.75" thickBot="1" x14ac:dyDescent="0.3">
      <c r="A31" s="77"/>
      <c r="B31" s="78"/>
      <c r="C31" s="77"/>
      <c r="D31" s="78"/>
      <c r="E31" s="77"/>
      <c r="F31" s="78"/>
      <c r="G31" s="77"/>
      <c r="H31" s="78"/>
      <c r="I31" s="12"/>
    </row>
    <row r="32" spans="1:9" s="2" customFormat="1" x14ac:dyDescent="0.25">
      <c r="A32" s="77"/>
      <c r="B32" s="78"/>
      <c r="C32" s="77"/>
      <c r="D32" s="78"/>
      <c r="E32" s="77"/>
      <c r="F32" s="78"/>
      <c r="G32" s="77"/>
      <c r="H32" s="78"/>
      <c r="I32" s="12"/>
    </row>
    <row r="33" spans="1:9" s="2" customFormat="1" ht="15.75" thickBot="1" x14ac:dyDescent="0.3">
      <c r="A33" s="84" t="s">
        <v>226</v>
      </c>
      <c r="B33" s="85"/>
      <c r="C33" s="85"/>
      <c r="D33" s="85"/>
      <c r="E33" s="85"/>
      <c r="F33" s="86"/>
      <c r="G33" s="12"/>
      <c r="H33" s="18"/>
      <c r="I33" s="12"/>
    </row>
    <row r="34" spans="1:9" s="2" customFormat="1" ht="15.75" thickBot="1" x14ac:dyDescent="0.3">
      <c r="A34" s="87"/>
      <c r="B34" s="88"/>
      <c r="C34" s="88"/>
      <c r="D34" s="88"/>
      <c r="E34" s="88"/>
      <c r="F34" s="89"/>
      <c r="G34" s="77"/>
      <c r="H34" s="78"/>
      <c r="I34" s="12"/>
    </row>
    <row r="35" spans="1:9" s="12" customFormat="1" x14ac:dyDescent="0.25"/>
    <row r="36" spans="1:9" s="12" customFormat="1" x14ac:dyDescent="0.25">
      <c r="A36" s="12" t="s">
        <v>27</v>
      </c>
      <c r="C36" s="16"/>
      <c r="G36" s="19">
        <f>(G13*G34)/2000</f>
        <v>0</v>
      </c>
      <c r="H36" s="12" t="s">
        <v>195</v>
      </c>
    </row>
    <row r="37" spans="1:9" s="12" customFormat="1" ht="15.75" thickBot="1" x14ac:dyDescent="0.3"/>
    <row r="38" spans="1:9" ht="15.75" thickBot="1" x14ac:dyDescent="0.3">
      <c r="A38" s="5" t="s">
        <v>18</v>
      </c>
      <c r="B38" s="6"/>
      <c r="C38" s="8">
        <f>G36</f>
        <v>0</v>
      </c>
      <c r="D38" s="7" t="s">
        <v>19</v>
      </c>
    </row>
    <row r="39" spans="1:9" x14ac:dyDescent="0.25">
      <c r="B39" s="4" t="s">
        <v>20</v>
      </c>
    </row>
    <row r="41" spans="1:9" ht="15.75" thickBot="1" x14ac:dyDescent="0.3"/>
    <row r="42" spans="1:9" x14ac:dyDescent="0.25">
      <c r="A42" s="79" t="s">
        <v>227</v>
      </c>
      <c r="B42" s="80"/>
      <c r="C42" s="80"/>
      <c r="D42" s="80"/>
      <c r="E42" s="80"/>
      <c r="F42" s="80"/>
      <c r="G42" s="80"/>
      <c r="H42" s="81"/>
    </row>
    <row r="43" spans="1:9" x14ac:dyDescent="0.25">
      <c r="A43" s="82" t="s">
        <v>110</v>
      </c>
      <c r="B43" s="74"/>
      <c r="C43" s="74"/>
      <c r="D43" s="74" t="s">
        <v>228</v>
      </c>
      <c r="E43" s="74"/>
      <c r="F43" s="74"/>
      <c r="G43" s="74"/>
      <c r="H43" s="83"/>
    </row>
    <row r="44" spans="1:9" x14ac:dyDescent="0.25">
      <c r="A44" s="32" t="s">
        <v>229</v>
      </c>
      <c r="B44" s="11"/>
      <c r="C44" s="11"/>
      <c r="D44" s="37"/>
      <c r="E44" s="11" t="s">
        <v>230</v>
      </c>
      <c r="F44" s="11"/>
      <c r="G44" s="11"/>
      <c r="H44" s="33"/>
    </row>
    <row r="45" spans="1:9" x14ac:dyDescent="0.25">
      <c r="A45" s="32" t="s">
        <v>231</v>
      </c>
      <c r="B45" s="11"/>
      <c r="C45" s="11"/>
      <c r="D45" s="38"/>
      <c r="E45" s="11" t="s">
        <v>232</v>
      </c>
      <c r="F45" s="11"/>
      <c r="G45" s="11"/>
      <c r="H45" s="33"/>
    </row>
    <row r="46" spans="1:9" x14ac:dyDescent="0.25">
      <c r="A46" s="32" t="s">
        <v>233</v>
      </c>
      <c r="B46" s="11"/>
      <c r="C46" s="11"/>
      <c r="D46" s="38"/>
      <c r="E46" s="11" t="s">
        <v>234</v>
      </c>
      <c r="F46" s="11"/>
      <c r="G46" s="11"/>
      <c r="H46" s="33"/>
    </row>
    <row r="47" spans="1:9" x14ac:dyDescent="0.25">
      <c r="A47" s="32" t="s">
        <v>235</v>
      </c>
      <c r="B47" s="11"/>
      <c r="C47" s="11"/>
      <c r="D47" s="38"/>
      <c r="E47" s="11" t="s">
        <v>236</v>
      </c>
      <c r="F47" s="11"/>
      <c r="G47" s="11"/>
      <c r="H47" s="33"/>
    </row>
    <row r="48" spans="1:9" x14ac:dyDescent="0.25">
      <c r="A48" s="32" t="s">
        <v>237</v>
      </c>
      <c r="B48" s="11"/>
      <c r="C48" s="11"/>
      <c r="D48" s="38"/>
      <c r="E48" s="11" t="s">
        <v>238</v>
      </c>
      <c r="F48" s="11"/>
      <c r="G48" s="11"/>
      <c r="H48" s="33"/>
    </row>
    <row r="49" spans="1:8" x14ac:dyDescent="0.25">
      <c r="A49" s="32" t="s">
        <v>239</v>
      </c>
      <c r="B49" s="11"/>
      <c r="C49" s="11"/>
      <c r="D49" s="38"/>
      <c r="E49" s="11" t="s">
        <v>240</v>
      </c>
      <c r="F49" s="11"/>
      <c r="G49" s="11"/>
      <c r="H49" s="33"/>
    </row>
    <row r="50" spans="1:8" x14ac:dyDescent="0.25">
      <c r="A50" s="32" t="s">
        <v>241</v>
      </c>
      <c r="B50" s="11"/>
      <c r="C50" s="11"/>
      <c r="D50" s="38"/>
      <c r="E50" s="11" t="s">
        <v>242</v>
      </c>
      <c r="F50" s="11"/>
      <c r="G50" s="11"/>
      <c r="H50" s="33"/>
    </row>
    <row r="51" spans="1:8" x14ac:dyDescent="0.25">
      <c r="A51" s="32" t="s">
        <v>243</v>
      </c>
      <c r="B51" s="11"/>
      <c r="C51" s="11"/>
      <c r="D51" s="38"/>
      <c r="E51" s="11" t="s">
        <v>244</v>
      </c>
      <c r="F51" s="11"/>
      <c r="G51" s="11"/>
      <c r="H51" s="33"/>
    </row>
    <row r="52" spans="1:8" x14ac:dyDescent="0.25">
      <c r="A52" s="32" t="s">
        <v>245</v>
      </c>
      <c r="B52" s="11"/>
      <c r="C52" s="11"/>
      <c r="D52" s="38"/>
      <c r="E52" s="11" t="s">
        <v>246</v>
      </c>
      <c r="F52" s="11"/>
      <c r="G52" s="11"/>
      <c r="H52" s="33"/>
    </row>
    <row r="53" spans="1:8" x14ac:dyDescent="0.25">
      <c r="A53" s="32" t="s">
        <v>247</v>
      </c>
      <c r="B53" s="11"/>
      <c r="C53" s="11"/>
      <c r="D53" s="38"/>
      <c r="E53" s="11" t="s">
        <v>248</v>
      </c>
      <c r="F53" s="11"/>
      <c r="G53" s="11"/>
      <c r="H53" s="33"/>
    </row>
    <row r="54" spans="1:8" x14ac:dyDescent="0.25">
      <c r="A54" s="32" t="s">
        <v>249</v>
      </c>
      <c r="B54" s="11"/>
      <c r="C54" s="11"/>
      <c r="D54" s="38"/>
      <c r="E54" s="11" t="s">
        <v>250</v>
      </c>
      <c r="F54" s="11"/>
      <c r="G54" s="11"/>
      <c r="H54" s="33"/>
    </row>
    <row r="55" spans="1:8" x14ac:dyDescent="0.25">
      <c r="A55" s="32" t="s">
        <v>251</v>
      </c>
      <c r="B55" s="11"/>
      <c r="C55" s="11"/>
      <c r="D55" s="38"/>
      <c r="E55" s="11" t="s">
        <v>252</v>
      </c>
      <c r="F55" s="11"/>
      <c r="G55" s="11"/>
      <c r="H55" s="33"/>
    </row>
    <row r="56" spans="1:8" x14ac:dyDescent="0.25">
      <c r="A56" s="32" t="s">
        <v>253</v>
      </c>
      <c r="B56" s="11"/>
      <c r="C56" s="11"/>
      <c r="D56" s="38"/>
      <c r="E56" s="11" t="s">
        <v>255</v>
      </c>
      <c r="F56" s="11"/>
      <c r="G56" s="11"/>
      <c r="H56" s="33"/>
    </row>
    <row r="57" spans="1:8" ht="15.75" thickBot="1" x14ac:dyDescent="0.3">
      <c r="A57" s="34" t="s">
        <v>254</v>
      </c>
      <c r="B57" s="35"/>
      <c r="C57" s="35"/>
      <c r="D57" s="39"/>
      <c r="E57" s="35" t="s">
        <v>256</v>
      </c>
      <c r="F57" s="35"/>
      <c r="G57" s="35"/>
      <c r="H57" s="36"/>
    </row>
  </sheetData>
  <mergeCells count="33">
    <mergeCell ref="A42:H42"/>
    <mergeCell ref="A43:C43"/>
    <mergeCell ref="D43:H43"/>
    <mergeCell ref="A32:B32"/>
    <mergeCell ref="C32:D32"/>
    <mergeCell ref="E32:F32"/>
    <mergeCell ref="G32:H32"/>
    <mergeCell ref="A33:F34"/>
    <mergeCell ref="G34:H34"/>
    <mergeCell ref="A30:B30"/>
    <mergeCell ref="C30:D30"/>
    <mergeCell ref="E30:F30"/>
    <mergeCell ref="G30:H30"/>
    <mergeCell ref="A31:B31"/>
    <mergeCell ref="C31:D31"/>
    <mergeCell ref="E31:F31"/>
    <mergeCell ref="G31:H31"/>
    <mergeCell ref="A28:B28"/>
    <mergeCell ref="C28:D28"/>
    <mergeCell ref="E28:F28"/>
    <mergeCell ref="G28:H28"/>
    <mergeCell ref="A29:B29"/>
    <mergeCell ref="C29:D29"/>
    <mergeCell ref="E29:F29"/>
    <mergeCell ref="G29:H29"/>
    <mergeCell ref="A1:H1"/>
    <mergeCell ref="A2:H2"/>
    <mergeCell ref="A27:B27"/>
    <mergeCell ref="C27:D27"/>
    <mergeCell ref="E27:F27"/>
    <mergeCell ref="G27:H27"/>
    <mergeCell ref="C10:D10"/>
    <mergeCell ref="C11:D11"/>
  </mergeCells>
  <pageMargins left="0.7" right="0.7" top="0.75" bottom="0.75" header="0.3" footer="0.3"/>
  <pageSetup orientation="portrait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workbookViewId="0">
      <selection activeCell="B19" sqref="B19"/>
    </sheetView>
  </sheetViews>
  <sheetFormatPr defaultRowHeight="15" x14ac:dyDescent="0.25"/>
  <sheetData>
    <row r="1" spans="1:8" ht="15.75" x14ac:dyDescent="0.25">
      <c r="A1" s="67" t="s">
        <v>34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35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1"/>
      <c r="C6" s="1"/>
      <c r="D6" s="1"/>
      <c r="E6" s="2" t="s">
        <v>5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x14ac:dyDescent="0.25">
      <c r="A12" t="s">
        <v>9</v>
      </c>
    </row>
    <row r="14" spans="1:8" x14ac:dyDescent="0.25">
      <c r="B14" s="14" t="s">
        <v>10</v>
      </c>
      <c r="C14" s="73" t="s">
        <v>30</v>
      </c>
      <c r="D14" s="73"/>
    </row>
    <row r="15" spans="1:8" x14ac:dyDescent="0.25">
      <c r="B15" s="14"/>
      <c r="C15" s="75">
        <v>2000</v>
      </c>
      <c r="D15" s="75"/>
    </row>
    <row r="17" spans="1:7" x14ac:dyDescent="0.25">
      <c r="A17" t="s">
        <v>31</v>
      </c>
      <c r="D17" s="1"/>
      <c r="E17" t="s">
        <v>36</v>
      </c>
      <c r="F17" s="2"/>
      <c r="G17" s="10"/>
    </row>
    <row r="18" spans="1:7" x14ac:dyDescent="0.25">
      <c r="A18" t="s">
        <v>37</v>
      </c>
      <c r="F18" s="2"/>
      <c r="G18" s="1"/>
    </row>
    <row r="19" spans="1:7" x14ac:dyDescent="0.25">
      <c r="A19" t="s">
        <v>27</v>
      </c>
      <c r="B19" s="1">
        <f>(D17*G18)/2000</f>
        <v>0</v>
      </c>
      <c r="C19" s="3" t="s">
        <v>17</v>
      </c>
    </row>
    <row r="21" spans="1:7" ht="15.75" thickBot="1" x14ac:dyDescent="0.3"/>
    <row r="22" spans="1:7" ht="15.75" thickBot="1" x14ac:dyDescent="0.3">
      <c r="A22" s="5" t="s">
        <v>18</v>
      </c>
      <c r="B22" s="6"/>
      <c r="C22" s="8">
        <f>B19</f>
        <v>0</v>
      </c>
      <c r="D22" s="7" t="s">
        <v>19</v>
      </c>
    </row>
    <row r="23" spans="1:7" x14ac:dyDescent="0.25">
      <c r="B23" s="4" t="s">
        <v>20</v>
      </c>
    </row>
  </sheetData>
  <mergeCells count="4">
    <mergeCell ref="A1:H1"/>
    <mergeCell ref="A2:H2"/>
    <mergeCell ref="C14:D14"/>
    <mergeCell ref="C15:D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workbookViewId="0">
      <selection activeCell="B6" sqref="B6"/>
    </sheetView>
  </sheetViews>
  <sheetFormatPr defaultRowHeight="15" x14ac:dyDescent="0.25"/>
  <sheetData>
    <row r="1" spans="1:8" ht="15.75" x14ac:dyDescent="0.25">
      <c r="A1" s="67" t="s">
        <v>350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351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2</v>
      </c>
      <c r="B4" s="1"/>
      <c r="C4" s="1"/>
      <c r="D4" s="1"/>
      <c r="E4" s="1"/>
      <c r="F4" t="s">
        <v>3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4</v>
      </c>
      <c r="B6" s="45" t="s">
        <v>352</v>
      </c>
      <c r="C6" s="1"/>
      <c r="D6" s="1"/>
      <c r="E6" s="2" t="s">
        <v>353</v>
      </c>
    </row>
    <row r="8" spans="1:8" x14ac:dyDescent="0.25">
      <c r="A8" t="s">
        <v>6</v>
      </c>
      <c r="C8" s="1"/>
      <c r="D8" s="1"/>
      <c r="E8" s="1"/>
    </row>
    <row r="9" spans="1:8" x14ac:dyDescent="0.25">
      <c r="A9" t="s">
        <v>7</v>
      </c>
      <c r="C9" s="1"/>
      <c r="D9" s="1"/>
      <c r="E9" s="1"/>
    </row>
    <row r="10" spans="1:8" x14ac:dyDescent="0.25">
      <c r="A10" t="s">
        <v>8</v>
      </c>
      <c r="C10" s="1"/>
      <c r="D10" s="1"/>
      <c r="E10" s="1"/>
    </row>
    <row r="12" spans="1:8" x14ac:dyDescent="0.25">
      <c r="A12" t="s">
        <v>9</v>
      </c>
    </row>
    <row r="14" spans="1:8" x14ac:dyDescent="0.25">
      <c r="B14" s="14" t="s">
        <v>10</v>
      </c>
      <c r="C14" s="73" t="s">
        <v>30</v>
      </c>
      <c r="D14" s="73"/>
    </row>
    <row r="15" spans="1:8" x14ac:dyDescent="0.25">
      <c r="B15" s="14"/>
      <c r="C15" s="75">
        <v>2000</v>
      </c>
      <c r="D15" s="75"/>
    </row>
    <row r="17" spans="1:8" ht="18" x14ac:dyDescent="0.35">
      <c r="A17" t="s">
        <v>31</v>
      </c>
      <c r="D17" s="1"/>
      <c r="E17" t="s">
        <v>354</v>
      </c>
      <c r="F17" s="2"/>
      <c r="G17" s="10"/>
    </row>
    <row r="18" spans="1:8" ht="18" x14ac:dyDescent="0.35">
      <c r="A18" t="s">
        <v>356</v>
      </c>
      <c r="F18" s="2"/>
      <c r="G18" s="1"/>
      <c r="H18" t="s">
        <v>355</v>
      </c>
    </row>
    <row r="19" spans="1:8" x14ac:dyDescent="0.25">
      <c r="A19" t="s">
        <v>27</v>
      </c>
      <c r="B19" s="1">
        <f>(G17*G18)/2000</f>
        <v>0</v>
      </c>
      <c r="C19" s="31" t="s">
        <v>17</v>
      </c>
    </row>
    <row r="21" spans="1:8" ht="15.75" thickBot="1" x14ac:dyDescent="0.3"/>
    <row r="22" spans="1:8" ht="15.75" thickBot="1" x14ac:dyDescent="0.3">
      <c r="A22" s="5" t="s">
        <v>18</v>
      </c>
      <c r="B22" s="6"/>
      <c r="C22" s="8">
        <f>B19</f>
        <v>0</v>
      </c>
      <c r="D22" s="7" t="s">
        <v>19</v>
      </c>
    </row>
    <row r="23" spans="1:8" x14ac:dyDescent="0.25">
      <c r="B23" s="4" t="s">
        <v>20</v>
      </c>
    </row>
    <row r="25" spans="1:8" x14ac:dyDescent="0.25">
      <c r="A25" t="s">
        <v>357</v>
      </c>
    </row>
    <row r="27" spans="1:8" x14ac:dyDescent="0.25">
      <c r="A27" t="s">
        <v>358</v>
      </c>
    </row>
    <row r="28" spans="1:8" x14ac:dyDescent="0.25">
      <c r="A28" t="s">
        <v>359</v>
      </c>
    </row>
    <row r="29" spans="1:8" x14ac:dyDescent="0.25">
      <c r="A29" t="s">
        <v>360</v>
      </c>
    </row>
    <row r="30" spans="1:8" x14ac:dyDescent="0.25">
      <c r="A30" t="s">
        <v>361</v>
      </c>
    </row>
    <row r="32" spans="1:8" x14ac:dyDescent="0.25">
      <c r="A32" t="s">
        <v>362</v>
      </c>
    </row>
    <row r="33" spans="1:8" x14ac:dyDescent="0.25">
      <c r="A33" t="s">
        <v>363</v>
      </c>
    </row>
    <row r="34" spans="1:8" x14ac:dyDescent="0.25">
      <c r="A34" t="s">
        <v>364</v>
      </c>
    </row>
    <row r="35" spans="1:8" x14ac:dyDescent="0.25">
      <c r="A35" t="s">
        <v>365</v>
      </c>
    </row>
    <row r="36" spans="1:8" x14ac:dyDescent="0.25">
      <c r="A36" t="s">
        <v>366</v>
      </c>
    </row>
    <row r="38" spans="1:8" ht="15.75" x14ac:dyDescent="0.25">
      <c r="A38" s="67" t="s">
        <v>367</v>
      </c>
      <c r="B38" s="67"/>
      <c r="C38" s="67"/>
      <c r="D38" s="67"/>
      <c r="E38" s="67"/>
      <c r="F38" s="67"/>
      <c r="G38" s="67"/>
      <c r="H38" s="67"/>
    </row>
    <row r="40" spans="1:8" x14ac:dyDescent="0.25">
      <c r="A40" t="s">
        <v>368</v>
      </c>
    </row>
    <row r="41" spans="1:8" x14ac:dyDescent="0.25">
      <c r="A41" t="s">
        <v>369</v>
      </c>
    </row>
    <row r="42" spans="1:8" x14ac:dyDescent="0.25">
      <c r="A42" s="25" t="s">
        <v>370</v>
      </c>
    </row>
    <row r="44" spans="1:8" x14ac:dyDescent="0.25">
      <c r="A44" t="s">
        <v>371</v>
      </c>
    </row>
    <row r="45" spans="1:8" x14ac:dyDescent="0.25">
      <c r="B45" t="s">
        <v>372</v>
      </c>
    </row>
    <row r="47" spans="1:8" x14ac:dyDescent="0.25">
      <c r="C47" t="s">
        <v>373</v>
      </c>
      <c r="D47" s="46" t="s">
        <v>374</v>
      </c>
    </row>
    <row r="48" spans="1:8" x14ac:dyDescent="0.25">
      <c r="D48" s="31" t="s">
        <v>375</v>
      </c>
    </row>
    <row r="49" spans="1:4" x14ac:dyDescent="0.25">
      <c r="D49" t="s">
        <v>376</v>
      </c>
    </row>
    <row r="50" spans="1:4" x14ac:dyDescent="0.25">
      <c r="B50" t="s">
        <v>377</v>
      </c>
    </row>
    <row r="51" spans="1:4" x14ac:dyDescent="0.25">
      <c r="B51" t="s">
        <v>378</v>
      </c>
    </row>
    <row r="52" spans="1:4" x14ac:dyDescent="0.25">
      <c r="B52" t="s">
        <v>379</v>
      </c>
    </row>
    <row r="54" spans="1:4" x14ac:dyDescent="0.25">
      <c r="B54" t="s">
        <v>380</v>
      </c>
    </row>
    <row r="55" spans="1:4" x14ac:dyDescent="0.25">
      <c r="B55" t="s">
        <v>381</v>
      </c>
    </row>
    <row r="57" spans="1:4" x14ac:dyDescent="0.25">
      <c r="B57" t="s">
        <v>382</v>
      </c>
    </row>
    <row r="59" spans="1:4" x14ac:dyDescent="0.25">
      <c r="B59" t="s">
        <v>383</v>
      </c>
    </row>
    <row r="60" spans="1:4" x14ac:dyDescent="0.25">
      <c r="B60" t="s">
        <v>384</v>
      </c>
    </row>
    <row r="61" spans="1:4" x14ac:dyDescent="0.25">
      <c r="B61" t="s">
        <v>385</v>
      </c>
    </row>
    <row r="63" spans="1:4" x14ac:dyDescent="0.25">
      <c r="A63" s="4" t="s">
        <v>386</v>
      </c>
    </row>
    <row r="64" spans="1:4" x14ac:dyDescent="0.25">
      <c r="A64" s="4" t="s">
        <v>387</v>
      </c>
    </row>
    <row r="65" spans="1:1" x14ac:dyDescent="0.25">
      <c r="A65" s="4" t="s">
        <v>388</v>
      </c>
    </row>
    <row r="66" spans="1:1" x14ac:dyDescent="0.25">
      <c r="A66" s="4" t="s">
        <v>389</v>
      </c>
    </row>
  </sheetData>
  <mergeCells count="5">
    <mergeCell ref="A1:H1"/>
    <mergeCell ref="A2:H2"/>
    <mergeCell ref="C14:D14"/>
    <mergeCell ref="C15:D15"/>
    <mergeCell ref="A38:H38"/>
  </mergeCells>
  <pageMargins left="0.7" right="0.7" top="0.75" bottom="0.75" header="0.3" footer="0.3"/>
  <pageSetup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D3FAD46FEA74AAA46540532949235" ma:contentTypeVersion="4" ma:contentTypeDescription="Create a new document." ma:contentTypeScope="" ma:versionID="a0f10344a71d848f6b2044f675f5538b">
  <xsd:schema xmlns:xsd="http://www.w3.org/2001/XMLSchema" xmlns:xs="http://www.w3.org/2001/XMLSchema" xmlns:p="http://schemas.microsoft.com/office/2006/metadata/properties" xmlns:ns2="5e03e3ee-a6cd-4aad-ad1c-7c27b4e022e0" xmlns:ns3="426d3354-46c1-4664-a136-da3c67e77f95" targetNamespace="http://schemas.microsoft.com/office/2006/metadata/properties" ma:root="true" ma:fieldsID="047cef2583c197e2eb4feeb13338a6a5" ns2:_="" ns3:_="">
    <xsd:import namespace="5e03e3ee-a6cd-4aad-ad1c-7c27b4e022e0"/>
    <xsd:import namespace="426d3354-46c1-4664-a136-da3c67e77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e3ee-a6cd-4aad-ad1c-7c27b4e02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d3354-46c1-4664-a136-da3c67e77f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11EF11-3B44-4E85-9854-F06FF61FE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3e3ee-a6cd-4aad-ad1c-7c27b4e022e0"/>
    <ds:schemaRef ds:uri="426d3354-46c1-4664-a136-da3c67e77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27B35-C12D-4B72-B8D4-BB33C4360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31B44-4846-4E2D-87D3-DFB1CB40FC71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e03e3ee-a6cd-4aad-ad1c-7c27b4e022e0"/>
    <ds:schemaRef ds:uri="http://purl.org/dc/dcmitype/"/>
    <ds:schemaRef ds:uri="http://schemas.openxmlformats.org/package/2006/metadata/core-properties"/>
    <ds:schemaRef ds:uri="426d3354-46c1-4664-a136-da3c67e77f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Summary of Calculations</vt:lpstr>
      <vt:lpstr>3.22a</vt:lpstr>
      <vt:lpstr>3.22b</vt:lpstr>
      <vt:lpstr>3.22c</vt:lpstr>
      <vt:lpstr>3.22d</vt:lpstr>
      <vt:lpstr>3.22e(1)</vt:lpstr>
      <vt:lpstr>3.22e(2)</vt:lpstr>
      <vt:lpstr>3.22e(3)</vt:lpstr>
      <vt:lpstr>3.22e(4)</vt:lpstr>
      <vt:lpstr>3.22e(5)</vt:lpstr>
      <vt:lpstr>3.22f(1)</vt:lpstr>
      <vt:lpstr>3.22f(2)</vt:lpstr>
      <vt:lpstr>3.22f(3)</vt:lpstr>
      <vt:lpstr>3.22f(4)</vt:lpstr>
      <vt:lpstr>3.22f(5)</vt:lpstr>
      <vt:lpstr>3.22f(6)</vt:lpstr>
      <vt:lpstr>3.22f(7)</vt:lpstr>
      <vt:lpstr>3.22g</vt:lpstr>
      <vt:lpstr>3.23(1)</vt:lpstr>
      <vt:lpstr>3.23(2)</vt:lpstr>
      <vt:lpstr>3.25</vt:lpstr>
    </vt:vector>
  </TitlesOfParts>
  <Company>NCR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Taylor</dc:creator>
  <cp:lastModifiedBy>Taylor, Sean</cp:lastModifiedBy>
  <cp:lastPrinted>2015-01-19T19:34:11Z</cp:lastPrinted>
  <dcterms:created xsi:type="dcterms:W3CDTF">2015-01-14T04:00:43Z</dcterms:created>
  <dcterms:modified xsi:type="dcterms:W3CDTF">2022-06-28T20:29:01Z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0x0101006C4D3FAD46FEA74AAA46540532949235</vt:lpwstr>
  </property>
</Properties>
</file>