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36" windowWidth="15192" windowHeight="8916" tabRatio="875"/>
  </bookViews>
  <sheets>
    <sheet name="NOx Credit for Buses" sheetId="184" r:id="rId1"/>
    <sheet name="NOx from EPA HDD Certifications" sheetId="185" r:id="rId2"/>
  </sheets>
  <calcPr calcId="145621"/>
</workbook>
</file>

<file path=xl/calcChain.xml><?xml version="1.0" encoding="utf-8"?>
<calcChain xmlns="http://schemas.openxmlformats.org/spreadsheetml/2006/main">
  <c r="O5" i="184" l="1"/>
  <c r="AA56" i="184" l="1"/>
  <c r="AD56" i="184" s="1"/>
  <c r="O56" i="184"/>
  <c r="AC56" i="184" s="1"/>
  <c r="AA55" i="184"/>
  <c r="AD55" i="184" s="1"/>
  <c r="O55" i="184"/>
  <c r="AC55" i="184" s="1"/>
  <c r="AA54" i="184"/>
  <c r="AD54" i="184" s="1"/>
  <c r="O54" i="184"/>
  <c r="AC54" i="184" s="1"/>
  <c r="AA53" i="184"/>
  <c r="AD53" i="184" s="1"/>
  <c r="O53" i="184"/>
  <c r="AC53" i="184" s="1"/>
  <c r="AA52" i="184"/>
  <c r="AD52" i="184" s="1"/>
  <c r="O52" i="184"/>
  <c r="AC52" i="184" s="1"/>
  <c r="AA51" i="184"/>
  <c r="AD51" i="184" s="1"/>
  <c r="O51" i="184"/>
  <c r="AC51" i="184" s="1"/>
  <c r="AA50" i="184"/>
  <c r="AD50" i="184" s="1"/>
  <c r="O50" i="184"/>
  <c r="AC50" i="184" s="1"/>
  <c r="AA49" i="184"/>
  <c r="AD49" i="184" s="1"/>
  <c r="O49" i="184"/>
  <c r="AC49" i="184" s="1"/>
  <c r="AA48" i="184"/>
  <c r="AD48" i="184" s="1"/>
  <c r="O48" i="184"/>
  <c r="AC48" i="184" s="1"/>
  <c r="AA47" i="184"/>
  <c r="AD47" i="184" s="1"/>
  <c r="O47" i="184"/>
  <c r="AC47" i="184" s="1"/>
  <c r="AA46" i="184"/>
  <c r="AD46" i="184" s="1"/>
  <c r="O46" i="184"/>
  <c r="AC46" i="184" s="1"/>
  <c r="AA45" i="184"/>
  <c r="AD45" i="184" s="1"/>
  <c r="O45" i="184"/>
  <c r="AC45" i="184" s="1"/>
  <c r="AA44" i="184"/>
  <c r="AD44" i="184" s="1"/>
  <c r="O44" i="184"/>
  <c r="AC44" i="184" s="1"/>
  <c r="AA43" i="184"/>
  <c r="AD43" i="184" s="1"/>
  <c r="O43" i="184"/>
  <c r="AC43" i="184" s="1"/>
  <c r="AA42" i="184"/>
  <c r="AD42" i="184" s="1"/>
  <c r="O42" i="184"/>
  <c r="AC42" i="184" s="1"/>
  <c r="AA41" i="184"/>
  <c r="AD41" i="184" s="1"/>
  <c r="O41" i="184"/>
  <c r="AC41" i="184" s="1"/>
  <c r="AA40" i="184"/>
  <c r="AD40" i="184" s="1"/>
  <c r="O40" i="184"/>
  <c r="AC40" i="184" s="1"/>
  <c r="AA39" i="184"/>
  <c r="AD39" i="184" s="1"/>
  <c r="O39" i="184"/>
  <c r="AC39" i="184" s="1"/>
  <c r="AA38" i="184"/>
  <c r="AD38" i="184" s="1"/>
  <c r="O38" i="184"/>
  <c r="AC38" i="184" s="1"/>
  <c r="AA37" i="184"/>
  <c r="AD37" i="184" s="1"/>
  <c r="O37" i="184"/>
  <c r="AC37" i="184" s="1"/>
  <c r="AA36" i="184"/>
  <c r="AD36" i="184" s="1"/>
  <c r="O36" i="184"/>
  <c r="AC36" i="184" s="1"/>
  <c r="AA35" i="184"/>
  <c r="AD35" i="184" s="1"/>
  <c r="O35" i="184"/>
  <c r="AC35" i="184" s="1"/>
  <c r="AA34" i="184"/>
  <c r="AD34" i="184" s="1"/>
  <c r="O34" i="184"/>
  <c r="AC34" i="184" s="1"/>
  <c r="AA33" i="184"/>
  <c r="AD33" i="184" s="1"/>
  <c r="O33" i="184"/>
  <c r="AC33" i="184" s="1"/>
  <c r="AA32" i="184"/>
  <c r="AD32" i="184" s="1"/>
  <c r="O32" i="184"/>
  <c r="AC32" i="184" s="1"/>
  <c r="AA31" i="184"/>
  <c r="AD31" i="184" s="1"/>
  <c r="O31" i="184"/>
  <c r="AC31" i="184" s="1"/>
  <c r="AA30" i="184"/>
  <c r="AD30" i="184" s="1"/>
  <c r="O30" i="184"/>
  <c r="AC30" i="184" s="1"/>
  <c r="AA29" i="184"/>
  <c r="AD29" i="184" s="1"/>
  <c r="O29" i="184"/>
  <c r="AC29" i="184" s="1"/>
  <c r="AA28" i="184"/>
  <c r="AD28" i="184" s="1"/>
  <c r="O28" i="184"/>
  <c r="AC28" i="184" s="1"/>
  <c r="AA27" i="184"/>
  <c r="AD27" i="184" s="1"/>
  <c r="O27" i="184"/>
  <c r="AC27" i="184" s="1"/>
  <c r="AA26" i="184"/>
  <c r="AD26" i="184" s="1"/>
  <c r="O26" i="184"/>
  <c r="AC26" i="184" s="1"/>
  <c r="AA25" i="184"/>
  <c r="AD25" i="184" s="1"/>
  <c r="O25" i="184"/>
  <c r="AC25" i="184" s="1"/>
  <c r="C18" i="184"/>
  <c r="C19" i="184" s="1"/>
  <c r="C20" i="184" s="1"/>
  <c r="C21" i="184" s="1"/>
  <c r="C22" i="184" s="1"/>
  <c r="C23" i="184" s="1"/>
  <c r="C24" i="184" s="1"/>
  <c r="C25" i="184" s="1"/>
  <c r="C26" i="184" s="1"/>
  <c r="C27" i="184" s="1"/>
  <c r="C28" i="184" s="1"/>
  <c r="C29" i="184" s="1"/>
  <c r="C30" i="184" s="1"/>
  <c r="C31" i="184" s="1"/>
  <c r="C32" i="184" s="1"/>
  <c r="C33" i="184" s="1"/>
  <c r="C34" i="184" s="1"/>
  <c r="C35" i="184" s="1"/>
  <c r="C36" i="184" s="1"/>
  <c r="C37" i="184" s="1"/>
  <c r="C38" i="184" s="1"/>
  <c r="C39" i="184" s="1"/>
  <c r="C40" i="184" s="1"/>
  <c r="C41" i="184" s="1"/>
  <c r="C42" i="184" s="1"/>
  <c r="C43" i="184" s="1"/>
  <c r="C44" i="184" s="1"/>
  <c r="C45" i="184" s="1"/>
  <c r="C46" i="184" s="1"/>
  <c r="C47" i="184" s="1"/>
  <c r="C48" i="184" s="1"/>
  <c r="C49" i="184" s="1"/>
  <c r="C50" i="184" s="1"/>
  <c r="C51" i="184" s="1"/>
  <c r="C52" i="184" s="1"/>
  <c r="C53" i="184" s="1"/>
  <c r="C54" i="184" s="1"/>
  <c r="C55" i="184" s="1"/>
  <c r="C56" i="184" s="1"/>
  <c r="AA24" i="184"/>
  <c r="AD24" i="184" s="1"/>
  <c r="O24" i="184"/>
  <c r="AC24" i="184" s="1"/>
  <c r="AA23" i="184"/>
  <c r="AD23" i="184" s="1"/>
  <c r="O23" i="184"/>
  <c r="AC23" i="184" s="1"/>
  <c r="AA22" i="184"/>
  <c r="AD22" i="184" s="1"/>
  <c r="O22" i="184"/>
  <c r="AC22" i="184" s="1"/>
  <c r="AA21" i="184"/>
  <c r="AD21" i="184" s="1"/>
  <c r="O21" i="184"/>
  <c r="AC21" i="184" s="1"/>
  <c r="AA20" i="184"/>
  <c r="AD20" i="184" s="1"/>
  <c r="O20" i="184"/>
  <c r="AC20" i="184" s="1"/>
  <c r="AA19" i="184"/>
  <c r="AD19" i="184" s="1"/>
  <c r="O19" i="184"/>
  <c r="AC19" i="184" s="1"/>
  <c r="AA18" i="184"/>
  <c r="AD18" i="184" s="1"/>
  <c r="O18" i="184"/>
  <c r="AC18" i="184" s="1"/>
  <c r="AE36" i="184" l="1"/>
  <c r="AE55" i="184"/>
  <c r="AE48" i="184"/>
  <c r="AE34" i="184"/>
  <c r="AE37" i="184"/>
  <c r="AE42" i="184"/>
  <c r="AE35" i="184"/>
  <c r="AE40" i="184"/>
  <c r="AE43" i="184"/>
  <c r="AE50" i="184"/>
  <c r="AE51" i="184"/>
  <c r="AE53" i="184"/>
  <c r="AE33" i="184"/>
  <c r="AE38" i="184"/>
  <c r="AE41" i="184"/>
  <c r="AE44" i="184"/>
  <c r="AE45" i="184"/>
  <c r="AE47" i="184"/>
  <c r="AE46" i="184"/>
  <c r="AE56" i="184"/>
  <c r="AE39" i="184"/>
  <c r="AE49" i="184"/>
  <c r="AE52" i="184"/>
  <c r="AE54" i="184"/>
  <c r="AE32" i="184"/>
  <c r="AE31" i="184"/>
  <c r="AE30" i="184"/>
  <c r="AE29" i="184"/>
  <c r="AE28" i="184"/>
  <c r="AE27" i="184"/>
  <c r="AE26" i="184"/>
  <c r="AE25" i="184"/>
  <c r="AE19" i="184"/>
  <c r="AE21" i="184"/>
  <c r="AE23" i="184"/>
  <c r="AE18" i="184"/>
  <c r="AE20" i="184"/>
  <c r="AE22" i="184"/>
  <c r="AE24" i="184"/>
  <c r="O11" i="184" l="1"/>
  <c r="AA11" i="184"/>
  <c r="AD11" i="184" s="1"/>
  <c r="H64" i="184" l="1"/>
  <c r="AA17" i="184"/>
  <c r="AD17" i="184" s="1"/>
  <c r="O17" i="184"/>
  <c r="AC17" i="184" s="1"/>
  <c r="AA15" i="184"/>
  <c r="AD15" i="184" s="1"/>
  <c r="O15" i="184"/>
  <c r="AC15" i="184" s="1"/>
  <c r="AA14" i="184"/>
  <c r="AD14" i="184" s="1"/>
  <c r="O14" i="184"/>
  <c r="AC14" i="184" s="1"/>
  <c r="AA13" i="184"/>
  <c r="AD13" i="184" s="1"/>
  <c r="O13" i="184"/>
  <c r="AC13" i="184" s="1"/>
  <c r="AA12" i="184"/>
  <c r="AD12" i="184" s="1"/>
  <c r="O12" i="184"/>
  <c r="AC12" i="184" s="1"/>
  <c r="AC11" i="184"/>
  <c r="AE11" i="184" s="1"/>
  <c r="AF6" i="184"/>
  <c r="AF15" i="184" l="1"/>
  <c r="AH11" i="184"/>
  <c r="AG13" i="184"/>
  <c r="AG15" i="184"/>
  <c r="AG54" i="184"/>
  <c r="AF37" i="184"/>
  <c r="AG36" i="184"/>
  <c r="AF25" i="184"/>
  <c r="AF27" i="184"/>
  <c r="AG28" i="184"/>
  <c r="AG35" i="184"/>
  <c r="AF45" i="184"/>
  <c r="AG25" i="184"/>
  <c r="AG43" i="184"/>
  <c r="AG55" i="184"/>
  <c r="AF29" i="184"/>
  <c r="AG40" i="184"/>
  <c r="AG27" i="184"/>
  <c r="AF33" i="184"/>
  <c r="AG44" i="184"/>
  <c r="AG52" i="184"/>
  <c r="AF36" i="184"/>
  <c r="AF43" i="184"/>
  <c r="AF46" i="184"/>
  <c r="AF31" i="184"/>
  <c r="AF26" i="184"/>
  <c r="AG56" i="184"/>
  <c r="AF32" i="184"/>
  <c r="AF28" i="184"/>
  <c r="AG49" i="184"/>
  <c r="AG23" i="184"/>
  <c r="AF56" i="184"/>
  <c r="AG30" i="184"/>
  <c r="AF55" i="184"/>
  <c r="AF54" i="184"/>
  <c r="AG38" i="184"/>
  <c r="AG29" i="184"/>
  <c r="AF38" i="184"/>
  <c r="AF49" i="184"/>
  <c r="AG26" i="184"/>
  <c r="AG45" i="184"/>
  <c r="AG19" i="184"/>
  <c r="AG31" i="184"/>
  <c r="AF44" i="184"/>
  <c r="AH36" i="184"/>
  <c r="AG46" i="184"/>
  <c r="AG53" i="184"/>
  <c r="AF35" i="184"/>
  <c r="AF39" i="184"/>
  <c r="AF21" i="184"/>
  <c r="AF18" i="184"/>
  <c r="AF22" i="184"/>
  <c r="AG18" i="184"/>
  <c r="AG33" i="184"/>
  <c r="AG39" i="184"/>
  <c r="AF51" i="184"/>
  <c r="AG32" i="184"/>
  <c r="AG47" i="184"/>
  <c r="AG21" i="184"/>
  <c r="AF34" i="184"/>
  <c r="AG20" i="184"/>
  <c r="AF41" i="184"/>
  <c r="AG48" i="184"/>
  <c r="AF48" i="184"/>
  <c r="AF50" i="184"/>
  <c r="AF53" i="184"/>
  <c r="AF40" i="184"/>
  <c r="AF30" i="184"/>
  <c r="AG24" i="184"/>
  <c r="AG34" i="184"/>
  <c r="AG41" i="184"/>
  <c r="AH55" i="184"/>
  <c r="AF42" i="184"/>
  <c r="AG37" i="184"/>
  <c r="AG22" i="184"/>
  <c r="AG42" i="184"/>
  <c r="AG50" i="184"/>
  <c r="AG51" i="184"/>
  <c r="AF47" i="184"/>
  <c r="AF52" i="184"/>
  <c r="AF24" i="184"/>
  <c r="AF20" i="184"/>
  <c r="AF23" i="184"/>
  <c r="AF19" i="184"/>
  <c r="AH25" i="184"/>
  <c r="AH48" i="184"/>
  <c r="AH28" i="184"/>
  <c r="AH45" i="184"/>
  <c r="AH37" i="184"/>
  <c r="AH19" i="184"/>
  <c r="AH44" i="184"/>
  <c r="AH42" i="184"/>
  <c r="AH49" i="184"/>
  <c r="AH31" i="184"/>
  <c r="AH38" i="184"/>
  <c r="AH41" i="184"/>
  <c r="AH18" i="184"/>
  <c r="AH24" i="184"/>
  <c r="AH29" i="184"/>
  <c r="AH33" i="184"/>
  <c r="AH30" i="184"/>
  <c r="AH47" i="184"/>
  <c r="AH54" i="184"/>
  <c r="AH53" i="184"/>
  <c r="AH43" i="184"/>
  <c r="AH21" i="184"/>
  <c r="AH20" i="184"/>
  <c r="AH52" i="184"/>
  <c r="AH51" i="184"/>
  <c r="AH32" i="184"/>
  <c r="AH56" i="184"/>
  <c r="AH27" i="184"/>
  <c r="AH22" i="184"/>
  <c r="AH34" i="184"/>
  <c r="AH26" i="184"/>
  <c r="AH46" i="184"/>
  <c r="AH50" i="184"/>
  <c r="AH40" i="184"/>
  <c r="AH23" i="184"/>
  <c r="AH39" i="184"/>
  <c r="AH35" i="184"/>
  <c r="AG12" i="184"/>
  <c r="AG14" i="184"/>
  <c r="AG17" i="184"/>
  <c r="AG11" i="184"/>
  <c r="AE17" i="184"/>
  <c r="AH17" i="184" s="1"/>
  <c r="AE14" i="184"/>
  <c r="AH14" i="184" s="1"/>
  <c r="AE13" i="184"/>
  <c r="AH13" i="184" s="1"/>
  <c r="AF12" i="184"/>
  <c r="AE12" i="184"/>
  <c r="AH12" i="184" s="1"/>
  <c r="AF13" i="184"/>
  <c r="AF11" i="184"/>
  <c r="AF17" i="184"/>
  <c r="AF14" i="184"/>
  <c r="AE15" i="184"/>
  <c r="AH15" i="184" s="1"/>
  <c r="AI15" i="184" l="1"/>
  <c r="AI56" i="184"/>
  <c r="AU56" i="184"/>
  <c r="O4" i="184" s="1"/>
  <c r="AU15" i="184"/>
</calcChain>
</file>

<file path=xl/sharedStrings.xml><?xml version="1.0" encoding="utf-8"?>
<sst xmlns="http://schemas.openxmlformats.org/spreadsheetml/2006/main" count="516" uniqueCount="88">
  <si>
    <t>Retrofit</t>
  </si>
  <si>
    <t>yes</t>
  </si>
  <si>
    <t>TransAM</t>
  </si>
  <si>
    <t>TransPM</t>
  </si>
  <si>
    <t>Bus Use</t>
  </si>
  <si>
    <t>MY</t>
  </si>
  <si>
    <t>SPA</t>
  </si>
  <si>
    <t>Bus Type</t>
  </si>
  <si>
    <t>C</t>
  </si>
  <si>
    <t>SPE</t>
  </si>
  <si>
    <t>Retrofit  EQUIP</t>
  </si>
  <si>
    <t>replaced</t>
  </si>
  <si>
    <t>Grant fund</t>
  </si>
  <si>
    <t>Chassis Make</t>
  </si>
  <si>
    <t>Body Make</t>
  </si>
  <si>
    <t>Month into Operation</t>
  </si>
  <si>
    <t>Year into Operation</t>
  </si>
  <si>
    <t>School System</t>
  </si>
  <si>
    <t>Numbers of Buses</t>
  </si>
  <si>
    <t xml:space="preserve"> </t>
  </si>
  <si>
    <t>School Bus Data</t>
  </si>
  <si>
    <t>Old MY</t>
  </si>
  <si>
    <t>New MY</t>
  </si>
  <si>
    <t>Tons/yr  Nox Reduced</t>
  </si>
  <si>
    <t>Old Bus #</t>
  </si>
  <si>
    <t>New HP</t>
  </si>
  <si>
    <t>Blue Bird</t>
  </si>
  <si>
    <t>Old Bus Manufacturer</t>
  </si>
  <si>
    <t>New Bus Manufacturer</t>
  </si>
  <si>
    <t>Old Bus Model</t>
  </si>
  <si>
    <t>New Bus Model</t>
  </si>
  <si>
    <t>Bus Count</t>
  </si>
  <si>
    <t>New Engine Model</t>
  </si>
  <si>
    <t>Old HP</t>
  </si>
  <si>
    <t>Old Bus VIN</t>
  </si>
  <si>
    <t>Old Engine MY</t>
  </si>
  <si>
    <t>Old Engine Manufacturer and Model</t>
  </si>
  <si>
    <t>New Engine Manufacturer and Model</t>
  </si>
  <si>
    <t>Cummins Info:</t>
  </si>
  <si>
    <t>http://www.cumminsdieselspecs.com/</t>
  </si>
  <si>
    <t>in^3/L</t>
  </si>
  <si>
    <t>convert L to cdi</t>
  </si>
  <si>
    <t>Liters</t>
  </si>
  <si>
    <t>cdi</t>
  </si>
  <si>
    <t>Min     (g/bhp-hr)</t>
  </si>
  <si>
    <t>Avg     (g/bhp-hr)</t>
  </si>
  <si>
    <t>Max     (g/bhp-hr)</t>
  </si>
  <si>
    <t>EPA Mobile 6 Established School Bus Conversion (bhp-hr/mi)</t>
  </si>
  <si>
    <t>Daily Miles (mi/day)</t>
  </si>
  <si>
    <t>days/yr</t>
  </si>
  <si>
    <t>g/lb</t>
  </si>
  <si>
    <t>lb/ton</t>
  </si>
  <si>
    <t>g/ton</t>
  </si>
  <si>
    <t>Unit Conversion g to lb =</t>
  </si>
  <si>
    <t>Unit Conversion lb to ton =</t>
  </si>
  <si>
    <t>Unit Conversion g/ton =</t>
  </si>
  <si>
    <t>1997 +</t>
  </si>
  <si>
    <t>Conversion Stuff:</t>
  </si>
  <si>
    <t>School Days in a Year =</t>
  </si>
  <si>
    <t>Reduction (g/day)</t>
  </si>
  <si>
    <t>Reduction (tons/yr)</t>
  </si>
  <si>
    <t>Avg (g/mi)</t>
  </si>
  <si>
    <t>New    Avg (g/day)</t>
  </si>
  <si>
    <t>New    Avg (tons/yr)</t>
  </si>
  <si>
    <t>Old    Avg (g/day)</t>
  </si>
  <si>
    <t>Old    Avg (tons/yr)</t>
  </si>
  <si>
    <t>FY 2016 DERA</t>
  </si>
  <si>
    <t>Palding</t>
  </si>
  <si>
    <t>Fulton</t>
  </si>
  <si>
    <t>Area</t>
  </si>
  <si>
    <t>Atlanta Paulding</t>
  </si>
  <si>
    <t>Atlanta - Fulton</t>
  </si>
  <si>
    <t>Subtotal Reduction (tons/yr)</t>
  </si>
  <si>
    <t>NOx Offset Data &amp; Calculations For School Buses</t>
  </si>
  <si>
    <t>Based on EPA Certification Data for HDD Engines</t>
  </si>
  <si>
    <t>min</t>
  </si>
  <si>
    <t>avg</t>
  </si>
  <si>
    <t>max</t>
  </si>
  <si>
    <t>3..4</t>
  </si>
  <si>
    <t>Transient  (g/bhp-hr)</t>
  </si>
  <si>
    <t>Steady State (g/bhp-hr)</t>
  </si>
  <si>
    <t>Average Data =</t>
  </si>
  <si>
    <t>g/bhp-hr</t>
  </si>
  <si>
    <t>Steady State</t>
  </si>
  <si>
    <t>Transient</t>
  </si>
  <si>
    <t>Combined Average =</t>
  </si>
  <si>
    <t>2017 Data:</t>
  </si>
  <si>
    <t>From EPA HDD Engine Certification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</si>
</sst>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00"/>
    <numFmt numFmtId="167" formatCode="0.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12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4" fillId="2" borderId="1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8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13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3" borderId="12" xfId="0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 wrapText="1"/>
    </xf>
    <xf numFmtId="0" fontId="4" fillId="4" borderId="12" xfId="0" applyFont="1" applyFill="1" applyBorder="1" applyAlignment="1">
      <alignment horizontal="right" wrapText="1"/>
    </xf>
    <xf numFmtId="0" fontId="3" fillId="4" borderId="0" xfId="0" applyFont="1" applyFill="1" applyBorder="1" applyAlignment="1">
      <alignment horizontal="right"/>
    </xf>
    <xf numFmtId="0" fontId="4" fillId="3" borderId="12" xfId="0" applyNumberFormat="1" applyFont="1" applyFill="1" applyBorder="1" applyAlignment="1">
      <alignment horizontal="right" wrapText="1"/>
    </xf>
    <xf numFmtId="0" fontId="4" fillId="5" borderId="12" xfId="0" applyFont="1" applyFill="1" applyBorder="1" applyAlignment="1">
      <alignment horizontal="right" wrapText="1"/>
    </xf>
    <xf numFmtId="0" fontId="3" fillId="5" borderId="0" xfId="0" applyFont="1" applyFill="1" applyBorder="1" applyAlignment="1">
      <alignment horizontal="right"/>
    </xf>
    <xf numFmtId="0" fontId="2" fillId="0" borderId="0" xfId="1" applyBorder="1" applyAlignment="1" applyProtection="1">
      <alignment horizontal="left"/>
    </xf>
    <xf numFmtId="1" fontId="3" fillId="0" borderId="0" xfId="0" applyNumberFormat="1" applyFont="1"/>
    <xf numFmtId="0" fontId="4" fillId="3" borderId="11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164" fontId="3" fillId="3" borderId="21" xfId="0" applyNumberFormat="1" applyFont="1" applyFill="1" applyBorder="1" applyAlignment="1">
      <alignment horizontal="center"/>
    </xf>
    <xf numFmtId="164" fontId="3" fillId="5" borderId="21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17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 wrapText="1"/>
    </xf>
    <xf numFmtId="0" fontId="3" fillId="4" borderId="16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0" fillId="0" borderId="0" xfId="0" applyBorder="1" applyAlignment="1"/>
    <xf numFmtId="0" fontId="0" fillId="0" borderId="19" xfId="0" applyBorder="1" applyAlignment="1"/>
    <xf numFmtId="0" fontId="3" fillId="4" borderId="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4" fontId="3" fillId="3" borderId="15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16" xfId="0" applyFont="1" applyBorder="1"/>
    <xf numFmtId="0" fontId="3" fillId="0" borderId="18" xfId="0" applyFont="1" applyBorder="1"/>
    <xf numFmtId="0" fontId="3" fillId="0" borderId="19" xfId="0" applyFont="1" applyBorder="1"/>
    <xf numFmtId="2" fontId="6" fillId="2" borderId="14" xfId="0" applyNumberFormat="1" applyFont="1" applyFill="1" applyBorder="1" applyAlignment="1">
      <alignment horizontal="right"/>
    </xf>
    <xf numFmtId="166" fontId="3" fillId="5" borderId="4" xfId="0" applyNumberFormat="1" applyFont="1" applyFill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2" fontId="3" fillId="3" borderId="4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166" fontId="5" fillId="6" borderId="15" xfId="0" applyNumberFormat="1" applyFont="1" applyFill="1" applyBorder="1" applyAlignment="1">
      <alignment horizontal="right"/>
    </xf>
    <xf numFmtId="166" fontId="5" fillId="6" borderId="21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2" fontId="3" fillId="5" borderId="0" xfId="0" applyNumberFormat="1" applyFont="1" applyFill="1" applyBorder="1" applyAlignment="1">
      <alignment horizontal="right"/>
    </xf>
    <xf numFmtId="2" fontId="3" fillId="6" borderId="0" xfId="0" applyNumberFormat="1" applyFont="1" applyFill="1" applyBorder="1" applyAlignment="1">
      <alignment horizontal="right"/>
    </xf>
    <xf numFmtId="0" fontId="4" fillId="3" borderId="15" xfId="0" applyFont="1" applyFill="1" applyBorder="1" applyAlignment="1">
      <alignment horizontal="left" wrapText="1"/>
    </xf>
    <xf numFmtId="164" fontId="3" fillId="5" borderId="15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4" fillId="3" borderId="11" xfId="0" applyFont="1" applyFill="1" applyBorder="1" applyAlignment="1">
      <alignment horizontal="center" wrapText="1"/>
    </xf>
    <xf numFmtId="167" fontId="3" fillId="2" borderId="7" xfId="0" applyNumberFormat="1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7" fillId="0" borderId="18" xfId="0" applyFont="1" applyFill="1" applyBorder="1"/>
    <xf numFmtId="0" fontId="4" fillId="0" borderId="20" xfId="0" applyFont="1" applyFill="1" applyBorder="1"/>
    <xf numFmtId="0" fontId="3" fillId="2" borderId="2" xfId="0" applyFont="1" applyFill="1" applyBorder="1"/>
    <xf numFmtId="0" fontId="3" fillId="0" borderId="15" xfId="0" applyFont="1" applyBorder="1"/>
    <xf numFmtId="0" fontId="3" fillId="0" borderId="21" xfId="0" applyFont="1" applyBorder="1" applyAlignment="1">
      <alignment horizontal="right"/>
    </xf>
    <xf numFmtId="0" fontId="3" fillId="0" borderId="21" xfId="0" applyFont="1" applyBorder="1"/>
    <xf numFmtId="0" fontId="3" fillId="0" borderId="14" xfId="0" applyFont="1" applyBorder="1"/>
    <xf numFmtId="0" fontId="5" fillId="2" borderId="2" xfId="0" applyFont="1" applyFill="1" applyBorder="1" applyAlignment="1">
      <alignment horizontal="right" wrapText="1"/>
    </xf>
    <xf numFmtId="166" fontId="4" fillId="2" borderId="21" xfId="0" applyNumberFormat="1" applyFont="1" applyFill="1" applyBorder="1" applyAlignment="1">
      <alignment horizontal="right"/>
    </xf>
    <xf numFmtId="0" fontId="4" fillId="0" borderId="0" xfId="0" applyFont="1"/>
    <xf numFmtId="0" fontId="4" fillId="2" borderId="21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167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7" fontId="3" fillId="2" borderId="10" xfId="0" applyNumberFormat="1" applyFont="1" applyFill="1" applyBorder="1"/>
    <xf numFmtId="166" fontId="5" fillId="2" borderId="15" xfId="0" applyNumberFormat="1" applyFont="1" applyFill="1" applyBorder="1" applyAlignment="1">
      <alignment horizontal="right"/>
    </xf>
    <xf numFmtId="166" fontId="5" fillId="2" borderId="21" xfId="0" applyNumberFormat="1" applyFont="1" applyFill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4" fontId="3" fillId="3" borderId="16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2" fontId="3" fillId="5" borderId="16" xfId="0" applyNumberFormat="1" applyFont="1" applyFill="1" applyBorder="1" applyAlignment="1">
      <alignment horizontal="center"/>
    </xf>
    <xf numFmtId="2" fontId="3" fillId="5" borderId="0" xfId="0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3" borderId="12" xfId="0" applyFont="1" applyFill="1" applyBorder="1"/>
    <xf numFmtId="0" fontId="3" fillId="3" borderId="13" xfId="0" applyFont="1" applyFill="1" applyBorder="1"/>
    <xf numFmtId="0" fontId="4" fillId="3" borderId="11" xfId="0" applyFont="1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18" xfId="0" applyFill="1" applyBorder="1"/>
    <xf numFmtId="0" fontId="0" fillId="8" borderId="19" xfId="0" applyFill="1" applyBorder="1"/>
    <xf numFmtId="0" fontId="0" fillId="8" borderId="2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8" fillId="0" borderId="0" xfId="0" applyFont="1"/>
    <xf numFmtId="0" fontId="0" fillId="8" borderId="16" xfId="0" applyFill="1" applyBorder="1"/>
    <xf numFmtId="164" fontId="0" fillId="8" borderId="0" xfId="0" applyNumberFormat="1" applyFill="1" applyBorder="1"/>
    <xf numFmtId="164" fontId="0" fillId="8" borderId="17" xfId="0" applyNumberFormat="1" applyFill="1" applyBorder="1"/>
    <xf numFmtId="164" fontId="0" fillId="8" borderId="19" xfId="0" applyNumberFormat="1" applyFill="1" applyBorder="1"/>
    <xf numFmtId="164" fontId="0" fillId="8" borderId="20" xfId="0" applyNumberFormat="1" applyFill="1" applyBorder="1"/>
    <xf numFmtId="0" fontId="0" fillId="7" borderId="16" xfId="0" applyFill="1" applyBorder="1"/>
    <xf numFmtId="0" fontId="0" fillId="7" borderId="0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4" fillId="2" borderId="3" xfId="0" applyFont="1" applyFill="1" applyBorder="1" applyAlignment="1">
      <alignment horizontal="right" wrapText="1"/>
    </xf>
    <xf numFmtId="0" fontId="0" fillId="0" borderId="4" xfId="0" applyBorder="1" applyAlignment="1">
      <alignment horizontal="right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umminsdieselspec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4"/>
  <sheetViews>
    <sheetView tabSelected="1" workbookViewId="0">
      <pane ySplit="10" topLeftCell="A11" activePane="bottomLeft" state="frozen"/>
      <selection pane="bottomLeft"/>
    </sheetView>
  </sheetViews>
  <sheetFormatPr defaultColWidth="9.109375" defaultRowHeight="15.6" x14ac:dyDescent="0.3"/>
  <cols>
    <col min="1" max="1" width="15.6640625" style="1" customWidth="1"/>
    <col min="2" max="2" width="23" style="1" customWidth="1"/>
    <col min="3" max="3" width="11" style="1" customWidth="1"/>
    <col min="4" max="4" width="10" style="1" customWidth="1"/>
    <col min="5" max="5" width="8.44140625" style="1" customWidth="1"/>
    <col min="6" max="6" width="7.109375" style="1" hidden="1" customWidth="1"/>
    <col min="7" max="7" width="9.44140625" style="1" hidden="1" customWidth="1"/>
    <col min="8" max="8" width="19.44140625" style="1" hidden="1" customWidth="1"/>
    <col min="9" max="9" width="9" style="1" hidden="1" customWidth="1"/>
    <col min="10" max="10" width="15.109375" style="1" hidden="1" customWidth="1"/>
    <col min="11" max="11" width="10" style="1" hidden="1" customWidth="1"/>
    <col min="12" max="12" width="12.109375" style="1" customWidth="1"/>
    <col min="13" max="13" width="25.44140625" style="1" customWidth="1"/>
    <col min="14" max="15" width="12.109375" style="1" customWidth="1"/>
    <col min="16" max="16" width="10.88671875" style="1" hidden="1" customWidth="1"/>
    <col min="17" max="17" width="12.88671875" style="1" hidden="1" customWidth="1"/>
    <col min="18" max="18" width="10.88671875" style="1" customWidth="1"/>
    <col min="19" max="19" width="16.33203125" style="1" customWidth="1"/>
    <col min="20" max="20" width="8.6640625" style="1" hidden="1" customWidth="1"/>
    <col min="21" max="21" width="16.6640625" style="1" hidden="1" customWidth="1"/>
    <col min="22" max="22" width="10.5546875" style="1" hidden="1" customWidth="1"/>
    <col min="23" max="23" width="8.6640625" style="1" hidden="1" customWidth="1"/>
    <col min="24" max="24" width="16.6640625" style="1" customWidth="1"/>
    <col min="25" max="25" width="13.109375" style="1" customWidth="1"/>
    <col min="26" max="28" width="12.44140625" style="1" customWidth="1"/>
    <col min="29" max="29" width="13.44140625" style="1" customWidth="1"/>
    <col min="30" max="30" width="12.5546875" style="1" customWidth="1"/>
    <col min="31" max="31" width="14.5546875" style="1" customWidth="1"/>
    <col min="32" max="32" width="11.5546875" style="1" customWidth="1"/>
    <col min="33" max="33" width="10.6640625" style="1" customWidth="1"/>
    <col min="34" max="34" width="12.6640625" style="1" customWidth="1"/>
    <col min="35" max="35" width="13.5546875" style="1" customWidth="1"/>
    <col min="36" max="36" width="12.88671875" style="39" hidden="1" customWidth="1"/>
    <col min="37" max="37" width="10" style="1" hidden="1" customWidth="1"/>
    <col min="38" max="38" width="8" style="1" hidden="1" customWidth="1"/>
    <col min="39" max="39" width="8.5546875" style="1" hidden="1" customWidth="1"/>
    <col min="40" max="40" width="10.6640625" style="1" hidden="1" customWidth="1"/>
    <col min="41" max="41" width="8.6640625" style="1" hidden="1" customWidth="1"/>
    <col min="42" max="42" width="9.6640625" style="1" hidden="1" customWidth="1"/>
    <col min="43" max="43" width="11.5546875" style="1" hidden="1" customWidth="1"/>
    <col min="44" max="44" width="9.6640625" style="1" hidden="1" customWidth="1"/>
    <col min="45" max="45" width="8.5546875" style="1" hidden="1" customWidth="1"/>
    <col min="46" max="46" width="13.88671875" style="1" hidden="1" customWidth="1"/>
    <col min="47" max="47" width="11" style="1" hidden="1" customWidth="1"/>
    <col min="48" max="48" width="14.109375" style="91" customWidth="1"/>
    <col min="49" max="16384" width="9.109375" style="1"/>
  </cols>
  <sheetData>
    <row r="1" spans="1:50" ht="16.2" thickBot="1" x14ac:dyDescent="0.35">
      <c r="A1" s="54"/>
      <c r="B1" s="54"/>
      <c r="C1" s="54"/>
      <c r="D1" s="54"/>
      <c r="L1" s="36" t="s">
        <v>73</v>
      </c>
      <c r="M1" s="31"/>
      <c r="N1" s="31"/>
      <c r="O1" s="32"/>
      <c r="P1" s="54"/>
      <c r="Q1" s="54"/>
      <c r="R1" s="54"/>
      <c r="S1" s="53"/>
      <c r="T1" s="53"/>
      <c r="AA1" s="54" t="s">
        <v>57</v>
      </c>
      <c r="AB1" s="54"/>
    </row>
    <row r="2" spans="1:50" ht="48" customHeight="1" thickBot="1" x14ac:dyDescent="0.35">
      <c r="A2" s="98"/>
      <c r="B2" s="98"/>
      <c r="C2" s="98"/>
      <c r="D2" s="98"/>
      <c r="L2" s="5" t="s">
        <v>17</v>
      </c>
      <c r="M2" s="6" t="s">
        <v>12</v>
      </c>
      <c r="N2" s="6" t="s">
        <v>18</v>
      </c>
      <c r="O2" s="6" t="s">
        <v>23</v>
      </c>
      <c r="S2" s="53"/>
      <c r="T2" s="53"/>
      <c r="Z2" s="137" t="s">
        <v>47</v>
      </c>
      <c r="AA2" s="138"/>
      <c r="AB2" s="138"/>
      <c r="AC2" s="84" t="s">
        <v>5</v>
      </c>
    </row>
    <row r="3" spans="1:50" ht="16.2" thickBot="1" x14ac:dyDescent="0.35">
      <c r="A3" s="11"/>
      <c r="B3" s="54"/>
      <c r="C3" s="94"/>
      <c r="D3" s="54"/>
      <c r="L3" s="7" t="s">
        <v>67</v>
      </c>
      <c r="M3" s="99" t="s">
        <v>66</v>
      </c>
      <c r="N3" s="100">
        <v>5</v>
      </c>
      <c r="O3" s="77">
        <v>0.68700000000000006</v>
      </c>
      <c r="S3" s="53"/>
      <c r="T3" s="53"/>
      <c r="Z3" s="55"/>
      <c r="AA3" s="56"/>
      <c r="AB3" s="56">
        <v>2.8769999999999998</v>
      </c>
      <c r="AC3" s="85">
        <v>1994</v>
      </c>
      <c r="AD3" s="78" t="s">
        <v>58</v>
      </c>
      <c r="AE3" s="79"/>
      <c r="AF3" s="31">
        <v>180</v>
      </c>
      <c r="AG3" s="32" t="s">
        <v>49</v>
      </c>
    </row>
    <row r="4" spans="1:50" ht="16.2" thickBot="1" x14ac:dyDescent="0.35">
      <c r="A4" s="11"/>
      <c r="B4" s="54"/>
      <c r="C4" s="94"/>
      <c r="D4" s="54"/>
      <c r="L4" s="8" t="s">
        <v>68</v>
      </c>
      <c r="M4" s="9" t="s">
        <v>66</v>
      </c>
      <c r="N4" s="10">
        <v>40</v>
      </c>
      <c r="O4" s="101">
        <f>AU56</f>
        <v>6.5103266239087079</v>
      </c>
      <c r="S4" s="53"/>
      <c r="T4" s="53"/>
      <c r="Z4" s="57"/>
      <c r="AA4" s="46"/>
      <c r="AB4" s="4">
        <v>2.9319999999999999</v>
      </c>
      <c r="AC4" s="86">
        <v>1995</v>
      </c>
      <c r="AD4" s="75" t="s">
        <v>53</v>
      </c>
      <c r="AE4" s="34"/>
      <c r="AF4" s="33">
        <v>453.59199999999998</v>
      </c>
      <c r="AG4" s="34" t="s">
        <v>50</v>
      </c>
    </row>
    <row r="5" spans="1:50" ht="18" thickBot="1" x14ac:dyDescent="0.35">
      <c r="A5" s="11"/>
      <c r="B5" s="54"/>
      <c r="C5" s="94"/>
      <c r="D5" s="54"/>
      <c r="E5" s="54"/>
      <c r="F5" s="54"/>
      <c r="G5" s="54"/>
      <c r="H5" s="54"/>
      <c r="I5" s="54"/>
      <c r="J5" s="54"/>
      <c r="K5" s="54"/>
      <c r="L5" s="11"/>
      <c r="M5" s="54"/>
      <c r="N5" s="94"/>
      <c r="O5" s="60">
        <f>ROUND(SUM(O3:O4),2)</f>
        <v>7.2</v>
      </c>
      <c r="S5" s="53"/>
      <c r="T5" s="53"/>
      <c r="Z5" s="57"/>
      <c r="AA5" s="46"/>
      <c r="AB5" s="53">
        <v>2.9889999999999999</v>
      </c>
      <c r="AC5" s="87">
        <v>1996</v>
      </c>
      <c r="AD5" s="82" t="s">
        <v>54</v>
      </c>
      <c r="AE5" s="83"/>
      <c r="AF5" s="11">
        <v>2000</v>
      </c>
      <c r="AG5" s="35" t="s">
        <v>51</v>
      </c>
      <c r="AO5" s="1" t="s">
        <v>19</v>
      </c>
    </row>
    <row r="6" spans="1:50" ht="16.2" thickBot="1" x14ac:dyDescent="0.35">
      <c r="A6" s="11"/>
      <c r="B6" s="54"/>
      <c r="C6" s="94"/>
      <c r="D6" s="54"/>
      <c r="E6" s="54"/>
      <c r="F6" s="54"/>
      <c r="G6" s="54"/>
      <c r="H6" s="54"/>
      <c r="I6" s="54"/>
      <c r="J6" s="54"/>
      <c r="K6" s="54"/>
      <c r="L6" s="11"/>
      <c r="M6" s="54"/>
      <c r="N6" s="94"/>
      <c r="O6" s="95"/>
      <c r="S6" s="46"/>
      <c r="T6" s="46"/>
      <c r="Z6" s="58"/>
      <c r="AA6" s="47"/>
      <c r="AB6" s="59">
        <v>2.9889999999999999</v>
      </c>
      <c r="AC6" s="88" t="s">
        <v>56</v>
      </c>
      <c r="AD6" s="80" t="s">
        <v>55</v>
      </c>
      <c r="AE6" s="81"/>
      <c r="AF6" s="37">
        <f>AF4*AF5</f>
        <v>907184</v>
      </c>
      <c r="AG6" s="38" t="s">
        <v>52</v>
      </c>
    </row>
    <row r="7" spans="1:50" ht="15.75" customHeight="1" thickBot="1" x14ac:dyDescent="0.35">
      <c r="A7" s="11"/>
      <c r="B7" s="54"/>
      <c r="C7" s="94"/>
      <c r="D7" s="96"/>
      <c r="E7" s="54"/>
      <c r="F7" s="54"/>
      <c r="G7" s="54"/>
      <c r="H7" s="54"/>
      <c r="I7" s="54"/>
      <c r="J7" s="54"/>
      <c r="K7" s="54"/>
      <c r="L7" s="11"/>
      <c r="M7" s="54"/>
      <c r="N7" s="94"/>
      <c r="O7" s="97"/>
      <c r="S7" s="53" t="s">
        <v>19</v>
      </c>
      <c r="T7" s="53"/>
      <c r="AA7" s="54"/>
      <c r="AB7" s="54"/>
    </row>
    <row r="8" spans="1:50" ht="20.25" customHeight="1" thickBot="1" x14ac:dyDescent="0.35">
      <c r="A8" s="2"/>
      <c r="B8" s="2"/>
      <c r="D8" s="54"/>
      <c r="L8" s="115" t="s">
        <v>74</v>
      </c>
      <c r="M8" s="113"/>
      <c r="N8" s="113"/>
      <c r="O8" s="114"/>
      <c r="S8" s="53"/>
      <c r="T8" s="53"/>
      <c r="AQ8" s="1" t="s">
        <v>19</v>
      </c>
    </row>
    <row r="9" spans="1:50" ht="15.75" hidden="1" customHeight="1" x14ac:dyDescent="0.3">
      <c r="A9" s="2" t="s">
        <v>20</v>
      </c>
      <c r="B9" s="2"/>
      <c r="C9" s="2"/>
      <c r="D9" s="2"/>
      <c r="E9" s="2"/>
      <c r="F9" s="2"/>
      <c r="G9" s="2"/>
      <c r="H9" s="11"/>
      <c r="I9" s="11"/>
      <c r="J9" s="2"/>
      <c r="K9" s="11"/>
      <c r="L9" s="11"/>
      <c r="M9" s="11"/>
      <c r="N9" s="11"/>
      <c r="O9" s="11"/>
      <c r="P9" s="11"/>
      <c r="Q9" s="11"/>
      <c r="R9" s="11"/>
      <c r="S9" s="2"/>
      <c r="T9" s="2"/>
      <c r="U9" s="11"/>
      <c r="V9" s="11"/>
      <c r="W9" s="2"/>
      <c r="X9" s="11"/>
      <c r="Y9" s="11"/>
      <c r="Z9" s="11"/>
      <c r="AA9" s="11"/>
      <c r="AB9" s="11"/>
      <c r="AC9" s="11"/>
      <c r="AD9" s="2"/>
    </row>
    <row r="10" spans="1:50" s="14" customFormat="1" ht="47.25" customHeight="1" thickBot="1" x14ac:dyDescent="0.35">
      <c r="A10" s="17" t="s">
        <v>69</v>
      </c>
      <c r="B10" s="18" t="s">
        <v>12</v>
      </c>
      <c r="C10" s="18" t="s">
        <v>31</v>
      </c>
      <c r="D10" s="20" t="s">
        <v>24</v>
      </c>
      <c r="E10" s="15" t="s">
        <v>21</v>
      </c>
      <c r="F10" s="15" t="s">
        <v>27</v>
      </c>
      <c r="G10" s="15" t="s">
        <v>29</v>
      </c>
      <c r="H10" s="15" t="s">
        <v>34</v>
      </c>
      <c r="I10" s="15" t="s">
        <v>35</v>
      </c>
      <c r="J10" s="15" t="s">
        <v>36</v>
      </c>
      <c r="K10" s="15" t="s">
        <v>33</v>
      </c>
      <c r="L10" s="25" t="s">
        <v>44</v>
      </c>
      <c r="M10" s="76" t="s">
        <v>45</v>
      </c>
      <c r="N10" s="28" t="s">
        <v>46</v>
      </c>
      <c r="O10" s="73" t="s">
        <v>61</v>
      </c>
      <c r="P10" s="21" t="s">
        <v>32</v>
      </c>
      <c r="Q10" s="21" t="s">
        <v>25</v>
      </c>
      <c r="R10" s="21" t="s">
        <v>22</v>
      </c>
      <c r="S10" s="21" t="s">
        <v>28</v>
      </c>
      <c r="T10" s="21" t="s">
        <v>30</v>
      </c>
      <c r="U10" s="21" t="s">
        <v>22</v>
      </c>
      <c r="V10" s="21" t="s">
        <v>37</v>
      </c>
      <c r="W10" s="21" t="s">
        <v>25</v>
      </c>
      <c r="X10" s="26" t="s">
        <v>80</v>
      </c>
      <c r="Y10" s="26" t="s">
        <v>45</v>
      </c>
      <c r="Z10" s="26" t="s">
        <v>79</v>
      </c>
      <c r="AA10" s="27" t="s">
        <v>61</v>
      </c>
      <c r="AB10" s="18" t="s">
        <v>48</v>
      </c>
      <c r="AC10" s="28" t="s">
        <v>64</v>
      </c>
      <c r="AD10" s="27" t="s">
        <v>62</v>
      </c>
      <c r="AE10" s="42" t="s">
        <v>59</v>
      </c>
      <c r="AF10" s="28" t="s">
        <v>65</v>
      </c>
      <c r="AG10" s="26" t="s">
        <v>63</v>
      </c>
      <c r="AH10" s="41" t="s">
        <v>60</v>
      </c>
      <c r="AI10" s="89" t="s">
        <v>60</v>
      </c>
      <c r="AJ10" s="3" t="s">
        <v>7</v>
      </c>
      <c r="AK10" s="3" t="s">
        <v>2</v>
      </c>
      <c r="AL10" s="3" t="s">
        <v>3</v>
      </c>
      <c r="AM10" s="3" t="s">
        <v>4</v>
      </c>
      <c r="AN10" s="3" t="s">
        <v>0</v>
      </c>
      <c r="AO10" s="3" t="s">
        <v>10</v>
      </c>
      <c r="AP10" s="3" t="s">
        <v>13</v>
      </c>
      <c r="AQ10" s="3" t="s">
        <v>14</v>
      </c>
      <c r="AR10" s="3" t="s">
        <v>15</v>
      </c>
      <c r="AS10" s="12" t="s">
        <v>16</v>
      </c>
      <c r="AT10" s="13"/>
      <c r="AU10" s="89" t="s">
        <v>72</v>
      </c>
      <c r="AV10" s="13"/>
      <c r="AW10" s="13"/>
      <c r="AX10" s="13"/>
    </row>
    <row r="11" spans="1:50" s="4" customFormat="1" x14ac:dyDescent="0.3">
      <c r="A11" s="48" t="s">
        <v>70</v>
      </c>
      <c r="B11" s="49" t="s">
        <v>66</v>
      </c>
      <c r="C11" s="49">
        <v>1</v>
      </c>
      <c r="D11" s="50">
        <v>15</v>
      </c>
      <c r="E11" s="50">
        <v>2000</v>
      </c>
      <c r="F11" s="50" t="s">
        <v>26</v>
      </c>
      <c r="G11" s="50"/>
      <c r="H11" s="50"/>
      <c r="I11" s="50">
        <v>1994</v>
      </c>
      <c r="J11" s="50"/>
      <c r="K11" s="50"/>
      <c r="L11" s="105">
        <v>3.2</v>
      </c>
      <c r="M11" s="106">
        <v>3.8</v>
      </c>
      <c r="N11" s="106">
        <v>4.5</v>
      </c>
      <c r="O11" s="51">
        <f>M11*$AB$3</f>
        <v>10.932599999999999</v>
      </c>
      <c r="P11" s="52"/>
      <c r="Q11" s="52"/>
      <c r="R11" s="44">
        <v>2017</v>
      </c>
      <c r="S11" s="52" t="s">
        <v>26</v>
      </c>
      <c r="T11" s="52"/>
      <c r="U11" s="52">
        <v>2015</v>
      </c>
      <c r="V11" s="52"/>
      <c r="W11" s="52"/>
      <c r="X11" s="108">
        <v>0.09</v>
      </c>
      <c r="Y11" s="109">
        <v>0.114</v>
      </c>
      <c r="Z11" s="109">
        <v>0.14000000000000001</v>
      </c>
      <c r="AA11" s="74">
        <f>Y11*$AB$6</f>
        <v>0.34074599999999999</v>
      </c>
      <c r="AB11" s="49">
        <v>40</v>
      </c>
      <c r="AC11" s="63">
        <f>AB11*O11</f>
        <v>437.30399999999997</v>
      </c>
      <c r="AD11" s="69">
        <f>AB11*AA11</f>
        <v>13.62984</v>
      </c>
      <c r="AE11" s="70">
        <f t="shared" ref="AE11:AE14" si="0">AC11-AD11</f>
        <v>423.67415999999997</v>
      </c>
      <c r="AF11" s="65">
        <f t="shared" ref="AF11:AH17" si="1">AC11*$AF$3/$AF$6</f>
        <v>8.6768196969964198E-2</v>
      </c>
      <c r="AG11" s="61">
        <f>AD11*$AF$3/$AF$6</f>
        <v>2.7043810296477891E-3</v>
      </c>
      <c r="AH11" s="67">
        <f>AE11*$AF$3/$AF$6</f>
        <v>8.4063815940316394E-2</v>
      </c>
      <c r="AI11" s="102"/>
      <c r="AJ11" s="4" t="s">
        <v>8</v>
      </c>
      <c r="AK11" s="4">
        <v>19</v>
      </c>
      <c r="AL11" s="4">
        <v>21</v>
      </c>
      <c r="AM11" s="4" t="s">
        <v>9</v>
      </c>
      <c r="AN11" s="4" t="s">
        <v>1</v>
      </c>
      <c r="AO11" s="4" t="s">
        <v>11</v>
      </c>
      <c r="AU11" s="92"/>
    </row>
    <row r="12" spans="1:50" s="4" customFormat="1" x14ac:dyDescent="0.3">
      <c r="A12" s="43" t="s">
        <v>70</v>
      </c>
      <c r="B12" s="19" t="s">
        <v>66</v>
      </c>
      <c r="C12" s="19">
        <v>2</v>
      </c>
      <c r="D12" s="16">
        <v>27</v>
      </c>
      <c r="E12" s="16">
        <v>2001</v>
      </c>
      <c r="F12" s="16" t="s">
        <v>26</v>
      </c>
      <c r="G12" s="16"/>
      <c r="H12" s="16"/>
      <c r="I12" s="16">
        <v>1994</v>
      </c>
      <c r="J12" s="16"/>
      <c r="K12" s="16"/>
      <c r="L12" s="105">
        <v>3</v>
      </c>
      <c r="M12" s="106">
        <v>3.7</v>
      </c>
      <c r="N12" s="106">
        <v>4.4000000000000004</v>
      </c>
      <c r="O12" s="29">
        <f t="shared" ref="O12:O17" si="2">M12*$AB$3</f>
        <v>10.6449</v>
      </c>
      <c r="P12" s="22"/>
      <c r="Q12" s="22"/>
      <c r="R12" s="45">
        <v>2017</v>
      </c>
      <c r="S12" s="22" t="s">
        <v>26</v>
      </c>
      <c r="T12" s="22"/>
      <c r="U12" s="22">
        <v>2015</v>
      </c>
      <c r="V12" s="22"/>
      <c r="W12" s="22"/>
      <c r="X12" s="110">
        <v>0.09</v>
      </c>
      <c r="Y12" s="111">
        <v>0.114</v>
      </c>
      <c r="Z12" s="111">
        <v>0.14000000000000001</v>
      </c>
      <c r="AA12" s="30">
        <f t="shared" ref="AA12:AA17" si="3">Y12*$AB$6</f>
        <v>0.34074599999999999</v>
      </c>
      <c r="AB12" s="19">
        <v>32</v>
      </c>
      <c r="AC12" s="64">
        <f>AB12*O12</f>
        <v>340.63679999999999</v>
      </c>
      <c r="AD12" s="71">
        <f t="shared" ref="AD12:AD17" si="4">AB12*AA12</f>
        <v>10.903872</v>
      </c>
      <c r="AE12" s="72">
        <f t="shared" si="0"/>
        <v>329.73292800000002</v>
      </c>
      <c r="AF12" s="66">
        <f t="shared" si="1"/>
        <v>6.7587858692393157E-2</v>
      </c>
      <c r="AG12" s="62">
        <f t="shared" si="1"/>
        <v>2.1635048237182313E-3</v>
      </c>
      <c r="AH12" s="68">
        <f t="shared" si="1"/>
        <v>6.5424353868674928E-2</v>
      </c>
      <c r="AI12" s="103"/>
      <c r="AJ12" s="4" t="s">
        <v>8</v>
      </c>
      <c r="AK12" s="4">
        <v>13</v>
      </c>
      <c r="AL12" s="4">
        <v>10</v>
      </c>
      <c r="AM12" s="4" t="s">
        <v>9</v>
      </c>
      <c r="AN12" s="4" t="s">
        <v>1</v>
      </c>
      <c r="AO12" s="4" t="s">
        <v>11</v>
      </c>
      <c r="AU12" s="92"/>
    </row>
    <row r="13" spans="1:50" s="4" customFormat="1" x14ac:dyDescent="0.3">
      <c r="A13" s="43" t="s">
        <v>70</v>
      </c>
      <c r="B13" s="19" t="s">
        <v>66</v>
      </c>
      <c r="C13" s="19">
        <v>3</v>
      </c>
      <c r="D13" s="16">
        <v>36</v>
      </c>
      <c r="E13" s="16">
        <v>2002</v>
      </c>
      <c r="F13" s="16" t="s">
        <v>26</v>
      </c>
      <c r="G13" s="16"/>
      <c r="H13" s="16"/>
      <c r="I13" s="16">
        <v>1994</v>
      </c>
      <c r="J13" s="16"/>
      <c r="K13" s="16"/>
      <c r="L13" s="105">
        <v>2.1</v>
      </c>
      <c r="M13" s="106">
        <v>3.58</v>
      </c>
      <c r="N13" s="106">
        <v>3.6</v>
      </c>
      <c r="O13" s="29">
        <f t="shared" si="2"/>
        <v>10.299659999999999</v>
      </c>
      <c r="P13" s="22"/>
      <c r="Q13" s="22"/>
      <c r="R13" s="45">
        <v>2017</v>
      </c>
      <c r="S13" s="22" t="s">
        <v>26</v>
      </c>
      <c r="T13" s="22"/>
      <c r="U13" s="22">
        <v>2015</v>
      </c>
      <c r="V13" s="22"/>
      <c r="W13" s="22"/>
      <c r="X13" s="110">
        <v>0.09</v>
      </c>
      <c r="Y13" s="111">
        <v>0.114</v>
      </c>
      <c r="Z13" s="111">
        <v>0.14000000000000001</v>
      </c>
      <c r="AA13" s="30">
        <f t="shared" si="3"/>
        <v>0.34074599999999999</v>
      </c>
      <c r="AB13" s="19">
        <v>59</v>
      </c>
      <c r="AC13" s="64">
        <f>AB13*O13</f>
        <v>607.67993999999999</v>
      </c>
      <c r="AD13" s="71">
        <f t="shared" si="4"/>
        <v>20.104013999999999</v>
      </c>
      <c r="AE13" s="72">
        <f t="shared" si="0"/>
        <v>587.57592599999998</v>
      </c>
      <c r="AF13" s="66">
        <f t="shared" si="1"/>
        <v>0.12057354318418315</v>
      </c>
      <c r="AG13" s="62">
        <f>AD13*$AF$3/$AF$6</f>
        <v>3.9889620187304889E-3</v>
      </c>
      <c r="AH13" s="68">
        <f t="shared" si="1"/>
        <v>0.11658458116545264</v>
      </c>
      <c r="AI13" s="103"/>
      <c r="AJ13" s="4" t="s">
        <v>8</v>
      </c>
      <c r="AK13" s="4">
        <v>3</v>
      </c>
      <c r="AL13" s="4">
        <v>3</v>
      </c>
      <c r="AM13" s="4" t="s">
        <v>9</v>
      </c>
      <c r="AN13" s="4" t="s">
        <v>1</v>
      </c>
      <c r="AO13" s="4" t="s">
        <v>11</v>
      </c>
      <c r="AU13" s="92"/>
    </row>
    <row r="14" spans="1:50" s="4" customFormat="1" x14ac:dyDescent="0.3">
      <c r="A14" s="43" t="s">
        <v>70</v>
      </c>
      <c r="B14" s="19" t="s">
        <v>66</v>
      </c>
      <c r="C14" s="19">
        <v>4</v>
      </c>
      <c r="D14" s="16">
        <v>38</v>
      </c>
      <c r="E14" s="16">
        <v>2002</v>
      </c>
      <c r="F14" s="16" t="s">
        <v>26</v>
      </c>
      <c r="G14" s="16"/>
      <c r="H14" s="16"/>
      <c r="I14" s="16">
        <v>1994</v>
      </c>
      <c r="J14" s="16"/>
      <c r="K14" s="16"/>
      <c r="L14" s="105">
        <v>2.1</v>
      </c>
      <c r="M14" s="106">
        <v>3.58</v>
      </c>
      <c r="N14" s="106">
        <v>3.6</v>
      </c>
      <c r="O14" s="29">
        <f t="shared" si="2"/>
        <v>10.299659999999999</v>
      </c>
      <c r="P14" s="22"/>
      <c r="Q14" s="22"/>
      <c r="R14" s="45">
        <v>2017</v>
      </c>
      <c r="S14" s="22" t="s">
        <v>26</v>
      </c>
      <c r="T14" s="22"/>
      <c r="U14" s="22">
        <v>2015</v>
      </c>
      <c r="V14" s="22"/>
      <c r="W14" s="22"/>
      <c r="X14" s="110">
        <v>0.09</v>
      </c>
      <c r="Y14" s="111">
        <v>0.114</v>
      </c>
      <c r="Z14" s="111">
        <v>0.14000000000000001</v>
      </c>
      <c r="AA14" s="30">
        <f t="shared" si="3"/>
        <v>0.34074599999999999</v>
      </c>
      <c r="AB14" s="19">
        <v>131</v>
      </c>
      <c r="AC14" s="64">
        <f>AB14*O14</f>
        <v>1349.2554599999999</v>
      </c>
      <c r="AD14" s="71">
        <f t="shared" si="4"/>
        <v>44.637726000000001</v>
      </c>
      <c r="AE14" s="72">
        <f t="shared" si="0"/>
        <v>1304.6177339999999</v>
      </c>
      <c r="AF14" s="66">
        <f t="shared" si="1"/>
        <v>0.26771413825640661</v>
      </c>
      <c r="AG14" s="62">
        <f t="shared" si="1"/>
        <v>8.8568478720965089E-3</v>
      </c>
      <c r="AH14" s="68">
        <f t="shared" si="1"/>
        <v>0.2588572903843101</v>
      </c>
      <c r="AI14" s="103"/>
      <c r="AJ14" s="4" t="s">
        <v>8</v>
      </c>
      <c r="AK14" s="4">
        <v>11</v>
      </c>
      <c r="AL14" s="4">
        <v>11</v>
      </c>
      <c r="AM14" s="4" t="s">
        <v>9</v>
      </c>
      <c r="AN14" s="4" t="s">
        <v>1</v>
      </c>
      <c r="AO14" s="4" t="s">
        <v>11</v>
      </c>
      <c r="AU14" s="92"/>
    </row>
    <row r="15" spans="1:50" s="4" customFormat="1" x14ac:dyDescent="0.3">
      <c r="A15" s="43" t="s">
        <v>70</v>
      </c>
      <c r="B15" s="19" t="s">
        <v>66</v>
      </c>
      <c r="C15" s="19">
        <v>5</v>
      </c>
      <c r="D15" s="16">
        <v>79</v>
      </c>
      <c r="E15" s="16">
        <v>2003</v>
      </c>
      <c r="F15" s="16" t="s">
        <v>26</v>
      </c>
      <c r="G15" s="16"/>
      <c r="H15" s="16"/>
      <c r="I15" s="16">
        <v>1994</v>
      </c>
      <c r="J15" s="16"/>
      <c r="K15" s="16"/>
      <c r="L15" s="105">
        <v>3.4</v>
      </c>
      <c r="M15" s="106">
        <v>3.4</v>
      </c>
      <c r="N15" s="106" t="s">
        <v>78</v>
      </c>
      <c r="O15" s="29">
        <f t="shared" si="2"/>
        <v>9.7817999999999987</v>
      </c>
      <c r="P15" s="22"/>
      <c r="Q15" s="22"/>
      <c r="R15" s="45">
        <v>2017</v>
      </c>
      <c r="S15" s="22" t="s">
        <v>26</v>
      </c>
      <c r="T15" s="22"/>
      <c r="U15" s="22">
        <v>2015</v>
      </c>
      <c r="V15" s="22"/>
      <c r="W15" s="22"/>
      <c r="X15" s="110">
        <v>0.09</v>
      </c>
      <c r="Y15" s="111">
        <v>0.114</v>
      </c>
      <c r="Z15" s="111">
        <v>0.14000000000000001</v>
      </c>
      <c r="AA15" s="30">
        <f t="shared" si="3"/>
        <v>0.34074599999999999</v>
      </c>
      <c r="AB15" s="19">
        <v>128</v>
      </c>
      <c r="AC15" s="64">
        <f>AB15*O15</f>
        <v>1252.0703999999998</v>
      </c>
      <c r="AD15" s="71">
        <f t="shared" si="4"/>
        <v>43.615487999999999</v>
      </c>
      <c r="AE15" s="72">
        <f>AC15-AD15</f>
        <v>1208.4549119999999</v>
      </c>
      <c r="AF15" s="66">
        <f t="shared" si="1"/>
        <v>0.24843104816663428</v>
      </c>
      <c r="AG15" s="62">
        <f t="shared" si="1"/>
        <v>8.6540192948729253E-3</v>
      </c>
      <c r="AH15" s="68">
        <f>AE15*$AF$3/$AF$6</f>
        <v>0.23977702887176139</v>
      </c>
      <c r="AI15" s="103">
        <f>SUM(AH11:AH15)</f>
        <v>0.76470707023051543</v>
      </c>
      <c r="AJ15" s="4" t="s">
        <v>8</v>
      </c>
      <c r="AK15" s="4">
        <v>8</v>
      </c>
      <c r="AL15" s="4">
        <v>7</v>
      </c>
      <c r="AM15" s="4" t="s">
        <v>9</v>
      </c>
      <c r="AN15" s="4" t="s">
        <v>1</v>
      </c>
      <c r="AO15" s="4" t="s">
        <v>11</v>
      </c>
      <c r="AU15" s="90">
        <f>SUM(AH11:AH15)</f>
        <v>0.76470707023051543</v>
      </c>
    </row>
    <row r="16" spans="1:50" s="4" customFormat="1" x14ac:dyDescent="0.3">
      <c r="A16" s="43"/>
      <c r="B16" s="19"/>
      <c r="C16" s="19"/>
      <c r="D16" s="16"/>
      <c r="E16" s="16"/>
      <c r="F16" s="16"/>
      <c r="G16" s="16"/>
      <c r="H16" s="16"/>
      <c r="I16" s="16"/>
      <c r="J16" s="16"/>
      <c r="K16" s="16"/>
      <c r="L16" s="105"/>
      <c r="M16" s="106"/>
      <c r="N16" s="106"/>
      <c r="O16" s="29"/>
      <c r="P16" s="22"/>
      <c r="Q16" s="22"/>
      <c r="R16" s="45"/>
      <c r="S16" s="22"/>
      <c r="T16" s="22"/>
      <c r="U16" s="22"/>
      <c r="V16" s="22"/>
      <c r="W16" s="22"/>
      <c r="X16" s="110">
        <v>0.09</v>
      </c>
      <c r="Y16" s="111">
        <v>0.114</v>
      </c>
      <c r="Z16" s="111">
        <v>0.14000000000000001</v>
      </c>
      <c r="AA16" s="30"/>
      <c r="AB16" s="19"/>
      <c r="AC16" s="64"/>
      <c r="AD16" s="71"/>
      <c r="AE16" s="72"/>
      <c r="AF16" s="66"/>
      <c r="AG16" s="62"/>
      <c r="AH16" s="68"/>
      <c r="AI16" s="103"/>
      <c r="AU16" s="92"/>
    </row>
    <row r="17" spans="1:49" s="4" customFormat="1" x14ac:dyDescent="0.3">
      <c r="A17" s="43" t="s">
        <v>71</v>
      </c>
      <c r="B17" s="19" t="s">
        <v>66</v>
      </c>
      <c r="C17" s="19">
        <v>1</v>
      </c>
      <c r="D17" s="16">
        <v>1214</v>
      </c>
      <c r="E17" s="16">
        <v>1999</v>
      </c>
      <c r="F17" s="16" t="s">
        <v>26</v>
      </c>
      <c r="G17" s="16"/>
      <c r="H17" s="16"/>
      <c r="I17" s="16">
        <v>1994</v>
      </c>
      <c r="J17" s="16"/>
      <c r="K17" s="16"/>
      <c r="L17" s="105">
        <v>2</v>
      </c>
      <c r="M17" s="106">
        <v>3.8</v>
      </c>
      <c r="N17" s="106">
        <v>4.5999999999999996</v>
      </c>
      <c r="O17" s="29">
        <f t="shared" si="2"/>
        <v>10.932599999999999</v>
      </c>
      <c r="P17" s="22"/>
      <c r="Q17" s="22"/>
      <c r="R17" s="45">
        <v>2017</v>
      </c>
      <c r="S17" s="22" t="s">
        <v>26</v>
      </c>
      <c r="T17" s="22"/>
      <c r="U17" s="22">
        <v>2015</v>
      </c>
      <c r="V17" s="22"/>
      <c r="W17" s="22"/>
      <c r="X17" s="110">
        <v>0.09</v>
      </c>
      <c r="Y17" s="111">
        <v>0.114</v>
      </c>
      <c r="Z17" s="111">
        <v>0.14000000000000001</v>
      </c>
      <c r="AA17" s="30">
        <f t="shared" si="3"/>
        <v>0.34074599999999999</v>
      </c>
      <c r="AB17" s="19">
        <v>83.33</v>
      </c>
      <c r="AC17" s="64">
        <f t="shared" ref="AC17:AC56" si="5">AB17*O17</f>
        <v>911.01355799999988</v>
      </c>
      <c r="AD17" s="71">
        <f t="shared" si="4"/>
        <v>28.39436418</v>
      </c>
      <c r="AE17" s="72">
        <f t="shared" ref="AE17" si="6">AC17-AD17</f>
        <v>882.61919381999985</v>
      </c>
      <c r="AF17" s="66">
        <f t="shared" si="1"/>
        <v>0.18075984633767789</v>
      </c>
      <c r="AG17" s="62">
        <f t="shared" si="1"/>
        <v>5.6339017800137569E-3</v>
      </c>
      <c r="AH17" s="68">
        <f t="shared" si="1"/>
        <v>0.17512594455766414</v>
      </c>
      <c r="AI17" s="103"/>
      <c r="AJ17" s="4" t="s">
        <v>8</v>
      </c>
      <c r="AK17" s="4">
        <v>0</v>
      </c>
      <c r="AL17" s="4">
        <v>0</v>
      </c>
      <c r="AM17" s="4" t="s">
        <v>6</v>
      </c>
      <c r="AN17" s="4" t="s">
        <v>1</v>
      </c>
      <c r="AO17" s="4" t="s">
        <v>11</v>
      </c>
      <c r="AU17" s="92"/>
      <c r="AW17" s="4" t="s">
        <v>19</v>
      </c>
    </row>
    <row r="18" spans="1:49" s="4" customFormat="1" x14ac:dyDescent="0.3">
      <c r="A18" s="43" t="s">
        <v>71</v>
      </c>
      <c r="B18" s="19" t="s">
        <v>66</v>
      </c>
      <c r="C18" s="19">
        <f>C17+1</f>
        <v>2</v>
      </c>
      <c r="D18" s="16">
        <v>1218</v>
      </c>
      <c r="E18" s="16">
        <v>1999</v>
      </c>
      <c r="F18" s="16" t="s">
        <v>26</v>
      </c>
      <c r="G18" s="16"/>
      <c r="H18" s="16"/>
      <c r="I18" s="16">
        <v>1994</v>
      </c>
      <c r="J18" s="16"/>
      <c r="K18" s="16"/>
      <c r="L18" s="105">
        <v>2</v>
      </c>
      <c r="M18" s="106">
        <v>3.8</v>
      </c>
      <c r="N18" s="106">
        <v>4.5999999999999996</v>
      </c>
      <c r="O18" s="29">
        <f t="shared" ref="O18:O24" si="7">M18*$AB$3</f>
        <v>10.932599999999999</v>
      </c>
      <c r="P18" s="22"/>
      <c r="Q18" s="22"/>
      <c r="R18" s="45">
        <v>2017</v>
      </c>
      <c r="S18" s="22" t="s">
        <v>26</v>
      </c>
      <c r="T18" s="22"/>
      <c r="U18" s="22">
        <v>2015</v>
      </c>
      <c r="V18" s="22"/>
      <c r="W18" s="22"/>
      <c r="X18" s="110">
        <v>0.09</v>
      </c>
      <c r="Y18" s="111">
        <v>0.114</v>
      </c>
      <c r="Z18" s="111">
        <v>0.14000000000000001</v>
      </c>
      <c r="AA18" s="30">
        <f t="shared" ref="AA18:AA24" si="8">Y18*$AB$6</f>
        <v>0.34074599999999999</v>
      </c>
      <c r="AB18" s="19">
        <v>83.33</v>
      </c>
      <c r="AC18" s="64">
        <f t="shared" si="5"/>
        <v>911.01355799999988</v>
      </c>
      <c r="AD18" s="71">
        <f t="shared" ref="AD18:AD24" si="9">AB18*AA18</f>
        <v>28.39436418</v>
      </c>
      <c r="AE18" s="72">
        <f t="shared" ref="AE18:AE24" si="10">AC18-AD18</f>
        <v>882.61919381999985</v>
      </c>
      <c r="AF18" s="66">
        <f t="shared" ref="AF18:AF24" si="11">AC18*$AF$3/$AF$6</f>
        <v>0.18075984633767789</v>
      </c>
      <c r="AG18" s="62">
        <f t="shared" ref="AG18:AG24" si="12">AD18*$AF$3/$AF$6</f>
        <v>5.6339017800137569E-3</v>
      </c>
      <c r="AH18" s="68">
        <f t="shared" ref="AH18:AH24" si="13">AE18*$AF$3/$AF$6</f>
        <v>0.17512594455766414</v>
      </c>
      <c r="AI18" s="103"/>
      <c r="AJ18" s="4" t="s">
        <v>8</v>
      </c>
      <c r="AK18" s="4">
        <v>0</v>
      </c>
      <c r="AL18" s="4">
        <v>0</v>
      </c>
      <c r="AM18" s="4" t="s">
        <v>6</v>
      </c>
      <c r="AN18" s="4" t="s">
        <v>1</v>
      </c>
      <c r="AO18" s="4" t="s">
        <v>11</v>
      </c>
      <c r="AU18" s="92"/>
      <c r="AW18" s="4" t="s">
        <v>19</v>
      </c>
    </row>
    <row r="19" spans="1:49" s="4" customFormat="1" x14ac:dyDescent="0.3">
      <c r="A19" s="43" t="s">
        <v>71</v>
      </c>
      <c r="B19" s="19" t="s">
        <v>66</v>
      </c>
      <c r="C19" s="19">
        <f t="shared" ref="C19:C24" si="14">C18+1</f>
        <v>3</v>
      </c>
      <c r="D19" s="16">
        <v>1220</v>
      </c>
      <c r="E19" s="16">
        <v>1999</v>
      </c>
      <c r="F19" s="16" t="s">
        <v>26</v>
      </c>
      <c r="G19" s="16"/>
      <c r="H19" s="16"/>
      <c r="I19" s="16">
        <v>1994</v>
      </c>
      <c r="J19" s="16"/>
      <c r="K19" s="16"/>
      <c r="L19" s="105">
        <v>2</v>
      </c>
      <c r="M19" s="106">
        <v>3.8</v>
      </c>
      <c r="N19" s="106">
        <v>4.5999999999999996</v>
      </c>
      <c r="O19" s="29">
        <f t="shared" si="7"/>
        <v>10.932599999999999</v>
      </c>
      <c r="P19" s="22"/>
      <c r="Q19" s="22"/>
      <c r="R19" s="45">
        <v>2017</v>
      </c>
      <c r="S19" s="22" t="s">
        <v>26</v>
      </c>
      <c r="T19" s="22"/>
      <c r="U19" s="22">
        <v>2015</v>
      </c>
      <c r="V19" s="22"/>
      <c r="W19" s="22"/>
      <c r="X19" s="110">
        <v>0.09</v>
      </c>
      <c r="Y19" s="111">
        <v>0.114</v>
      </c>
      <c r="Z19" s="111">
        <v>0.14000000000000001</v>
      </c>
      <c r="AA19" s="30">
        <f t="shared" si="8"/>
        <v>0.34074599999999999</v>
      </c>
      <c r="AB19" s="19">
        <v>83.33</v>
      </c>
      <c r="AC19" s="64">
        <f t="shared" si="5"/>
        <v>911.01355799999988</v>
      </c>
      <c r="AD19" s="71">
        <f t="shared" si="9"/>
        <v>28.39436418</v>
      </c>
      <c r="AE19" s="72">
        <f t="shared" si="10"/>
        <v>882.61919381999985</v>
      </c>
      <c r="AF19" s="66">
        <f t="shared" si="11"/>
        <v>0.18075984633767789</v>
      </c>
      <c r="AG19" s="62">
        <f t="shared" si="12"/>
        <v>5.6339017800137569E-3</v>
      </c>
      <c r="AH19" s="68">
        <f t="shared" si="13"/>
        <v>0.17512594455766414</v>
      </c>
      <c r="AI19" s="103"/>
      <c r="AJ19" s="4" t="s">
        <v>8</v>
      </c>
      <c r="AK19" s="4">
        <v>0</v>
      </c>
      <c r="AL19" s="4">
        <v>0</v>
      </c>
      <c r="AM19" s="4" t="s">
        <v>6</v>
      </c>
      <c r="AN19" s="4" t="s">
        <v>1</v>
      </c>
      <c r="AO19" s="4" t="s">
        <v>11</v>
      </c>
      <c r="AU19" s="92"/>
      <c r="AW19" s="4" t="s">
        <v>19</v>
      </c>
    </row>
    <row r="20" spans="1:49" s="4" customFormat="1" x14ac:dyDescent="0.3">
      <c r="A20" s="43" t="s">
        <v>71</v>
      </c>
      <c r="B20" s="19" t="s">
        <v>66</v>
      </c>
      <c r="C20" s="19">
        <f t="shared" si="14"/>
        <v>4</v>
      </c>
      <c r="D20" s="16">
        <v>1215</v>
      </c>
      <c r="E20" s="16">
        <v>1999</v>
      </c>
      <c r="F20" s="16" t="s">
        <v>26</v>
      </c>
      <c r="G20" s="16"/>
      <c r="H20" s="16"/>
      <c r="I20" s="16">
        <v>1994</v>
      </c>
      <c r="J20" s="16"/>
      <c r="K20" s="16"/>
      <c r="L20" s="105">
        <v>2</v>
      </c>
      <c r="M20" s="106">
        <v>3.8</v>
      </c>
      <c r="N20" s="106">
        <v>4.5999999999999996</v>
      </c>
      <c r="O20" s="29">
        <f t="shared" si="7"/>
        <v>10.932599999999999</v>
      </c>
      <c r="P20" s="22"/>
      <c r="Q20" s="22"/>
      <c r="R20" s="45">
        <v>2017</v>
      </c>
      <c r="S20" s="22" t="s">
        <v>26</v>
      </c>
      <c r="T20" s="22"/>
      <c r="U20" s="22">
        <v>2015</v>
      </c>
      <c r="V20" s="22"/>
      <c r="W20" s="22"/>
      <c r="X20" s="110">
        <v>0.09</v>
      </c>
      <c r="Y20" s="111">
        <v>0.114</v>
      </c>
      <c r="Z20" s="111">
        <v>0.14000000000000001</v>
      </c>
      <c r="AA20" s="30">
        <f t="shared" si="8"/>
        <v>0.34074599999999999</v>
      </c>
      <c r="AB20" s="19">
        <v>83.33</v>
      </c>
      <c r="AC20" s="64">
        <f t="shared" si="5"/>
        <v>911.01355799999988</v>
      </c>
      <c r="AD20" s="71">
        <f t="shared" si="9"/>
        <v>28.39436418</v>
      </c>
      <c r="AE20" s="72">
        <f t="shared" si="10"/>
        <v>882.61919381999985</v>
      </c>
      <c r="AF20" s="66">
        <f t="shared" si="11"/>
        <v>0.18075984633767789</v>
      </c>
      <c r="AG20" s="62">
        <f t="shared" si="12"/>
        <v>5.6339017800137569E-3</v>
      </c>
      <c r="AH20" s="68">
        <f t="shared" si="13"/>
        <v>0.17512594455766414</v>
      </c>
      <c r="AI20" s="103"/>
      <c r="AJ20" s="4" t="s">
        <v>8</v>
      </c>
      <c r="AK20" s="4">
        <v>0</v>
      </c>
      <c r="AL20" s="4">
        <v>0</v>
      </c>
      <c r="AM20" s="4" t="s">
        <v>6</v>
      </c>
      <c r="AN20" s="4" t="s">
        <v>1</v>
      </c>
      <c r="AO20" s="4" t="s">
        <v>11</v>
      </c>
      <c r="AU20" s="92"/>
      <c r="AW20" s="4" t="s">
        <v>19</v>
      </c>
    </row>
    <row r="21" spans="1:49" s="4" customFormat="1" x14ac:dyDescent="0.3">
      <c r="A21" s="43" t="s">
        <v>71</v>
      </c>
      <c r="B21" s="19" t="s">
        <v>66</v>
      </c>
      <c r="C21" s="19">
        <f t="shared" si="14"/>
        <v>5</v>
      </c>
      <c r="D21" s="16">
        <v>1216</v>
      </c>
      <c r="E21" s="16">
        <v>1999</v>
      </c>
      <c r="F21" s="16" t="s">
        <v>26</v>
      </c>
      <c r="G21" s="16"/>
      <c r="H21" s="16"/>
      <c r="I21" s="16">
        <v>1994</v>
      </c>
      <c r="J21" s="16"/>
      <c r="K21" s="16"/>
      <c r="L21" s="105">
        <v>2</v>
      </c>
      <c r="M21" s="106">
        <v>3.8</v>
      </c>
      <c r="N21" s="106">
        <v>4.5999999999999996</v>
      </c>
      <c r="O21" s="29">
        <f t="shared" si="7"/>
        <v>10.932599999999999</v>
      </c>
      <c r="P21" s="22"/>
      <c r="Q21" s="22"/>
      <c r="R21" s="45">
        <v>2017</v>
      </c>
      <c r="S21" s="22" t="s">
        <v>26</v>
      </c>
      <c r="T21" s="22"/>
      <c r="U21" s="22">
        <v>2015</v>
      </c>
      <c r="V21" s="22"/>
      <c r="W21" s="22"/>
      <c r="X21" s="110">
        <v>0.09</v>
      </c>
      <c r="Y21" s="111">
        <v>0.114</v>
      </c>
      <c r="Z21" s="111">
        <v>0.14000000000000001</v>
      </c>
      <c r="AA21" s="30">
        <f t="shared" si="8"/>
        <v>0.34074599999999999</v>
      </c>
      <c r="AB21" s="19">
        <v>83.33</v>
      </c>
      <c r="AC21" s="64">
        <f t="shared" si="5"/>
        <v>911.01355799999988</v>
      </c>
      <c r="AD21" s="71">
        <f t="shared" si="9"/>
        <v>28.39436418</v>
      </c>
      <c r="AE21" s="72">
        <f t="shared" si="10"/>
        <v>882.61919381999985</v>
      </c>
      <c r="AF21" s="66">
        <f t="shared" si="11"/>
        <v>0.18075984633767789</v>
      </c>
      <c r="AG21" s="62">
        <f t="shared" si="12"/>
        <v>5.6339017800137569E-3</v>
      </c>
      <c r="AH21" s="68">
        <f t="shared" si="13"/>
        <v>0.17512594455766414</v>
      </c>
      <c r="AI21" s="103"/>
      <c r="AJ21" s="4" t="s">
        <v>8</v>
      </c>
      <c r="AK21" s="4">
        <v>0</v>
      </c>
      <c r="AL21" s="4">
        <v>0</v>
      </c>
      <c r="AM21" s="4" t="s">
        <v>6</v>
      </c>
      <c r="AN21" s="4" t="s">
        <v>1</v>
      </c>
      <c r="AO21" s="4" t="s">
        <v>11</v>
      </c>
      <c r="AU21" s="92"/>
      <c r="AW21" s="4" t="s">
        <v>19</v>
      </c>
    </row>
    <row r="22" spans="1:49" s="4" customFormat="1" x14ac:dyDescent="0.3">
      <c r="A22" s="43" t="s">
        <v>71</v>
      </c>
      <c r="B22" s="19" t="s">
        <v>66</v>
      </c>
      <c r="C22" s="19">
        <f t="shared" si="14"/>
        <v>6</v>
      </c>
      <c r="D22" s="16">
        <v>1217</v>
      </c>
      <c r="E22" s="16">
        <v>1999</v>
      </c>
      <c r="F22" s="16" t="s">
        <v>26</v>
      </c>
      <c r="G22" s="16"/>
      <c r="H22" s="16"/>
      <c r="I22" s="16">
        <v>1994</v>
      </c>
      <c r="J22" s="16"/>
      <c r="K22" s="16"/>
      <c r="L22" s="105">
        <v>2</v>
      </c>
      <c r="M22" s="106">
        <v>3.8</v>
      </c>
      <c r="N22" s="106">
        <v>4.5999999999999996</v>
      </c>
      <c r="O22" s="29">
        <f t="shared" si="7"/>
        <v>10.932599999999999</v>
      </c>
      <c r="P22" s="22"/>
      <c r="Q22" s="22"/>
      <c r="R22" s="45">
        <v>2017</v>
      </c>
      <c r="S22" s="22" t="s">
        <v>26</v>
      </c>
      <c r="T22" s="22"/>
      <c r="U22" s="22">
        <v>2015</v>
      </c>
      <c r="V22" s="22"/>
      <c r="W22" s="22"/>
      <c r="X22" s="110">
        <v>0.09</v>
      </c>
      <c r="Y22" s="111">
        <v>0.114</v>
      </c>
      <c r="Z22" s="111">
        <v>0.14000000000000001</v>
      </c>
      <c r="AA22" s="30">
        <f t="shared" si="8"/>
        <v>0.34074599999999999</v>
      </c>
      <c r="AB22" s="19">
        <v>83.33</v>
      </c>
      <c r="AC22" s="64">
        <f t="shared" si="5"/>
        <v>911.01355799999988</v>
      </c>
      <c r="AD22" s="71">
        <f t="shared" si="9"/>
        <v>28.39436418</v>
      </c>
      <c r="AE22" s="72">
        <f t="shared" si="10"/>
        <v>882.61919381999985</v>
      </c>
      <c r="AF22" s="66">
        <f t="shared" si="11"/>
        <v>0.18075984633767789</v>
      </c>
      <c r="AG22" s="62">
        <f t="shared" si="12"/>
        <v>5.6339017800137569E-3</v>
      </c>
      <c r="AH22" s="68">
        <f t="shared" si="13"/>
        <v>0.17512594455766414</v>
      </c>
      <c r="AI22" s="103"/>
      <c r="AJ22" s="4" t="s">
        <v>8</v>
      </c>
      <c r="AK22" s="4">
        <v>0</v>
      </c>
      <c r="AL22" s="4">
        <v>0</v>
      </c>
      <c r="AM22" s="4" t="s">
        <v>6</v>
      </c>
      <c r="AN22" s="4" t="s">
        <v>1</v>
      </c>
      <c r="AO22" s="4" t="s">
        <v>11</v>
      </c>
      <c r="AU22" s="92"/>
      <c r="AW22" s="4" t="s">
        <v>19</v>
      </c>
    </row>
    <row r="23" spans="1:49" s="4" customFormat="1" x14ac:dyDescent="0.3">
      <c r="A23" s="43" t="s">
        <v>71</v>
      </c>
      <c r="B23" s="19" t="s">
        <v>66</v>
      </c>
      <c r="C23" s="19">
        <f t="shared" si="14"/>
        <v>7</v>
      </c>
      <c r="D23" s="16">
        <v>1219</v>
      </c>
      <c r="E23" s="16">
        <v>1999</v>
      </c>
      <c r="F23" s="16" t="s">
        <v>26</v>
      </c>
      <c r="G23" s="16"/>
      <c r="H23" s="16"/>
      <c r="I23" s="16">
        <v>1994</v>
      </c>
      <c r="J23" s="16"/>
      <c r="K23" s="16"/>
      <c r="L23" s="105">
        <v>2</v>
      </c>
      <c r="M23" s="106">
        <v>3.8</v>
      </c>
      <c r="N23" s="106">
        <v>4.5999999999999996</v>
      </c>
      <c r="O23" s="29">
        <f t="shared" si="7"/>
        <v>10.932599999999999</v>
      </c>
      <c r="P23" s="22"/>
      <c r="Q23" s="22"/>
      <c r="R23" s="45">
        <v>2017</v>
      </c>
      <c r="S23" s="22" t="s">
        <v>26</v>
      </c>
      <c r="T23" s="22"/>
      <c r="U23" s="22">
        <v>2015</v>
      </c>
      <c r="V23" s="22"/>
      <c r="W23" s="22"/>
      <c r="X23" s="110">
        <v>0.09</v>
      </c>
      <c r="Y23" s="111">
        <v>0.114</v>
      </c>
      <c r="Z23" s="111">
        <v>0.14000000000000001</v>
      </c>
      <c r="AA23" s="30">
        <f t="shared" si="8"/>
        <v>0.34074599999999999</v>
      </c>
      <c r="AB23" s="19">
        <v>83.33</v>
      </c>
      <c r="AC23" s="64">
        <f t="shared" si="5"/>
        <v>911.01355799999988</v>
      </c>
      <c r="AD23" s="71">
        <f t="shared" si="9"/>
        <v>28.39436418</v>
      </c>
      <c r="AE23" s="72">
        <f t="shared" si="10"/>
        <v>882.61919381999985</v>
      </c>
      <c r="AF23" s="66">
        <f t="shared" si="11"/>
        <v>0.18075984633767789</v>
      </c>
      <c r="AG23" s="62">
        <f t="shared" si="12"/>
        <v>5.6339017800137569E-3</v>
      </c>
      <c r="AH23" s="68">
        <f t="shared" si="13"/>
        <v>0.17512594455766414</v>
      </c>
      <c r="AI23" s="103"/>
      <c r="AJ23" s="4" t="s">
        <v>8</v>
      </c>
      <c r="AK23" s="4">
        <v>0</v>
      </c>
      <c r="AL23" s="4">
        <v>0</v>
      </c>
      <c r="AM23" s="4" t="s">
        <v>6</v>
      </c>
      <c r="AN23" s="4" t="s">
        <v>1</v>
      </c>
      <c r="AO23" s="4" t="s">
        <v>11</v>
      </c>
      <c r="AU23" s="92"/>
      <c r="AW23" s="4" t="s">
        <v>19</v>
      </c>
    </row>
    <row r="24" spans="1:49" s="4" customFormat="1" x14ac:dyDescent="0.3">
      <c r="A24" s="43" t="s">
        <v>71</v>
      </c>
      <c r="B24" s="19" t="s">
        <v>66</v>
      </c>
      <c r="C24" s="19">
        <f t="shared" si="14"/>
        <v>8</v>
      </c>
      <c r="D24" s="16">
        <v>2226</v>
      </c>
      <c r="E24" s="16">
        <v>1999</v>
      </c>
      <c r="F24" s="16" t="s">
        <v>26</v>
      </c>
      <c r="G24" s="16"/>
      <c r="H24" s="16"/>
      <c r="I24" s="16">
        <v>1994</v>
      </c>
      <c r="J24" s="16"/>
      <c r="K24" s="16"/>
      <c r="L24" s="105">
        <v>2</v>
      </c>
      <c r="M24" s="106">
        <v>3.8</v>
      </c>
      <c r="N24" s="106">
        <v>4.5999999999999996</v>
      </c>
      <c r="O24" s="29">
        <f t="shared" si="7"/>
        <v>10.932599999999999</v>
      </c>
      <c r="P24" s="22"/>
      <c r="Q24" s="22"/>
      <c r="R24" s="45">
        <v>2017</v>
      </c>
      <c r="S24" s="22" t="s">
        <v>26</v>
      </c>
      <c r="T24" s="22"/>
      <c r="U24" s="22">
        <v>2015</v>
      </c>
      <c r="V24" s="22"/>
      <c r="W24" s="22"/>
      <c r="X24" s="110">
        <v>0.09</v>
      </c>
      <c r="Y24" s="111">
        <v>0.114</v>
      </c>
      <c r="Z24" s="111">
        <v>0.14000000000000001</v>
      </c>
      <c r="AA24" s="30">
        <f t="shared" si="8"/>
        <v>0.34074599999999999</v>
      </c>
      <c r="AB24" s="19">
        <v>83.33</v>
      </c>
      <c r="AC24" s="64">
        <f t="shared" si="5"/>
        <v>911.01355799999988</v>
      </c>
      <c r="AD24" s="71">
        <f t="shared" si="9"/>
        <v>28.39436418</v>
      </c>
      <c r="AE24" s="72">
        <f t="shared" si="10"/>
        <v>882.61919381999985</v>
      </c>
      <c r="AF24" s="66">
        <f t="shared" si="11"/>
        <v>0.18075984633767789</v>
      </c>
      <c r="AG24" s="62">
        <f t="shared" si="12"/>
        <v>5.6339017800137569E-3</v>
      </c>
      <c r="AH24" s="68">
        <f t="shared" si="13"/>
        <v>0.17512594455766414</v>
      </c>
      <c r="AI24" s="103"/>
      <c r="AJ24" s="4" t="s">
        <v>8</v>
      </c>
      <c r="AK24" s="4">
        <v>0</v>
      </c>
      <c r="AL24" s="4">
        <v>0</v>
      </c>
      <c r="AM24" s="4" t="s">
        <v>6</v>
      </c>
      <c r="AN24" s="4" t="s">
        <v>1</v>
      </c>
      <c r="AO24" s="4" t="s">
        <v>11</v>
      </c>
      <c r="AU24" s="92"/>
      <c r="AW24" s="4" t="s">
        <v>19</v>
      </c>
    </row>
    <row r="25" spans="1:49" s="4" customFormat="1" x14ac:dyDescent="0.3">
      <c r="A25" s="43" t="s">
        <v>71</v>
      </c>
      <c r="B25" s="19" t="s">
        <v>66</v>
      </c>
      <c r="C25" s="19">
        <f t="shared" ref="C25" si="15">C24+1</f>
        <v>9</v>
      </c>
      <c r="D25" s="16">
        <v>1391</v>
      </c>
      <c r="E25" s="16">
        <v>2000</v>
      </c>
      <c r="F25" s="16" t="s">
        <v>26</v>
      </c>
      <c r="G25" s="16"/>
      <c r="H25" s="16"/>
      <c r="I25" s="16">
        <v>1994</v>
      </c>
      <c r="J25" s="16"/>
      <c r="K25" s="16"/>
      <c r="L25" s="105">
        <v>3.2</v>
      </c>
      <c r="M25" s="106">
        <v>3.8</v>
      </c>
      <c r="N25" s="106">
        <v>4.5</v>
      </c>
      <c r="O25" s="29">
        <f t="shared" ref="O25" si="16">M25*$AB$3</f>
        <v>10.932599999999999</v>
      </c>
      <c r="P25" s="22"/>
      <c r="Q25" s="22"/>
      <c r="R25" s="45">
        <v>2017</v>
      </c>
      <c r="S25" s="22" t="s">
        <v>26</v>
      </c>
      <c r="T25" s="22"/>
      <c r="U25" s="22">
        <v>2015</v>
      </c>
      <c r="V25" s="22"/>
      <c r="W25" s="22"/>
      <c r="X25" s="110">
        <v>0.09</v>
      </c>
      <c r="Y25" s="111">
        <v>0.114</v>
      </c>
      <c r="Z25" s="111">
        <v>0.14000000000000001</v>
      </c>
      <c r="AA25" s="30">
        <f t="shared" ref="AA25" si="17">Y25*$AB$6</f>
        <v>0.34074599999999999</v>
      </c>
      <c r="AB25" s="19">
        <v>83.33</v>
      </c>
      <c r="AC25" s="64">
        <f t="shared" si="5"/>
        <v>911.01355799999988</v>
      </c>
      <c r="AD25" s="71">
        <f t="shared" ref="AD25" si="18">AB25*AA25</f>
        <v>28.39436418</v>
      </c>
      <c r="AE25" s="72">
        <f t="shared" ref="AE25" si="19">AC25-AD25</f>
        <v>882.61919381999985</v>
      </c>
      <c r="AF25" s="66">
        <f t="shared" ref="AF25" si="20">AC25*$AF$3/$AF$6</f>
        <v>0.18075984633767789</v>
      </c>
      <c r="AG25" s="62">
        <f t="shared" ref="AG25" si="21">AD25*$AF$3/$AF$6</f>
        <v>5.6339017800137569E-3</v>
      </c>
      <c r="AH25" s="68">
        <f t="shared" ref="AH25" si="22">AE25*$AF$3/$AF$6</f>
        <v>0.17512594455766414</v>
      </c>
      <c r="AI25" s="103"/>
      <c r="AJ25" s="4" t="s">
        <v>8</v>
      </c>
      <c r="AK25" s="4">
        <v>0</v>
      </c>
      <c r="AL25" s="4">
        <v>0</v>
      </c>
      <c r="AM25" s="4" t="s">
        <v>6</v>
      </c>
      <c r="AN25" s="4" t="s">
        <v>1</v>
      </c>
      <c r="AO25" s="4" t="s">
        <v>11</v>
      </c>
      <c r="AU25" s="92"/>
      <c r="AW25" s="4" t="s">
        <v>19</v>
      </c>
    </row>
    <row r="26" spans="1:49" s="4" customFormat="1" x14ac:dyDescent="0.3">
      <c r="A26" s="43" t="s">
        <v>71</v>
      </c>
      <c r="B26" s="19" t="s">
        <v>66</v>
      </c>
      <c r="C26" s="19">
        <f t="shared" ref="C26:C27" si="23">C25+1</f>
        <v>10</v>
      </c>
      <c r="D26" s="16">
        <v>2392</v>
      </c>
      <c r="E26" s="16">
        <v>2000</v>
      </c>
      <c r="F26" s="16" t="s">
        <v>26</v>
      </c>
      <c r="G26" s="16"/>
      <c r="H26" s="16"/>
      <c r="I26" s="16">
        <v>1994</v>
      </c>
      <c r="J26" s="16"/>
      <c r="K26" s="16"/>
      <c r="L26" s="105">
        <v>3.2</v>
      </c>
      <c r="M26" s="106">
        <v>3.8</v>
      </c>
      <c r="N26" s="106">
        <v>4.5</v>
      </c>
      <c r="O26" s="29">
        <f t="shared" ref="O26:O27" si="24">M26*$AB$3</f>
        <v>10.932599999999999</v>
      </c>
      <c r="P26" s="22"/>
      <c r="Q26" s="22"/>
      <c r="R26" s="45">
        <v>2017</v>
      </c>
      <c r="S26" s="22" t="s">
        <v>26</v>
      </c>
      <c r="T26" s="22"/>
      <c r="U26" s="22">
        <v>2015</v>
      </c>
      <c r="V26" s="22"/>
      <c r="W26" s="22"/>
      <c r="X26" s="110">
        <v>0.09</v>
      </c>
      <c r="Y26" s="111">
        <v>0.114</v>
      </c>
      <c r="Z26" s="111">
        <v>0.14000000000000001</v>
      </c>
      <c r="AA26" s="30">
        <f t="shared" ref="AA26:AA27" si="25">Y26*$AB$6</f>
        <v>0.34074599999999999</v>
      </c>
      <c r="AB26" s="19">
        <v>83.33</v>
      </c>
      <c r="AC26" s="64">
        <f t="shared" si="5"/>
        <v>911.01355799999988</v>
      </c>
      <c r="AD26" s="71">
        <f t="shared" ref="AD26:AD27" si="26">AB26*AA26</f>
        <v>28.39436418</v>
      </c>
      <c r="AE26" s="72">
        <f t="shared" ref="AE26:AE27" si="27">AC26-AD26</f>
        <v>882.61919381999985</v>
      </c>
      <c r="AF26" s="66">
        <f t="shared" ref="AF26:AF27" si="28">AC26*$AF$3/$AF$6</f>
        <v>0.18075984633767789</v>
      </c>
      <c r="AG26" s="62">
        <f t="shared" ref="AG26:AG27" si="29">AD26*$AF$3/$AF$6</f>
        <v>5.6339017800137569E-3</v>
      </c>
      <c r="AH26" s="68">
        <f t="shared" ref="AH26:AH27" si="30">AE26*$AF$3/$AF$6</f>
        <v>0.17512594455766414</v>
      </c>
      <c r="AI26" s="103"/>
      <c r="AJ26" s="4" t="s">
        <v>8</v>
      </c>
      <c r="AK26" s="4">
        <v>0</v>
      </c>
      <c r="AL26" s="4">
        <v>0</v>
      </c>
      <c r="AM26" s="4" t="s">
        <v>6</v>
      </c>
      <c r="AN26" s="4" t="s">
        <v>1</v>
      </c>
      <c r="AO26" s="4" t="s">
        <v>11</v>
      </c>
      <c r="AU26" s="92"/>
      <c r="AW26" s="4" t="s">
        <v>19</v>
      </c>
    </row>
    <row r="27" spans="1:49" s="4" customFormat="1" x14ac:dyDescent="0.3">
      <c r="A27" s="43" t="s">
        <v>71</v>
      </c>
      <c r="B27" s="19" t="s">
        <v>66</v>
      </c>
      <c r="C27" s="19">
        <f t="shared" si="23"/>
        <v>11</v>
      </c>
      <c r="D27" s="16">
        <v>2394</v>
      </c>
      <c r="E27" s="16">
        <v>2000</v>
      </c>
      <c r="F27" s="16" t="s">
        <v>26</v>
      </c>
      <c r="G27" s="16"/>
      <c r="H27" s="16"/>
      <c r="I27" s="16">
        <v>1994</v>
      </c>
      <c r="J27" s="16"/>
      <c r="K27" s="16"/>
      <c r="L27" s="105">
        <v>3.2</v>
      </c>
      <c r="M27" s="106">
        <v>3.8</v>
      </c>
      <c r="N27" s="106">
        <v>4.5</v>
      </c>
      <c r="O27" s="29">
        <f t="shared" si="24"/>
        <v>10.932599999999999</v>
      </c>
      <c r="P27" s="22"/>
      <c r="Q27" s="22"/>
      <c r="R27" s="45">
        <v>2017</v>
      </c>
      <c r="S27" s="22" t="s">
        <v>26</v>
      </c>
      <c r="T27" s="22"/>
      <c r="U27" s="22">
        <v>2015</v>
      </c>
      <c r="V27" s="22"/>
      <c r="W27" s="22"/>
      <c r="X27" s="110">
        <v>0.09</v>
      </c>
      <c r="Y27" s="111">
        <v>0.114</v>
      </c>
      <c r="Z27" s="111">
        <v>0.14000000000000001</v>
      </c>
      <c r="AA27" s="30">
        <f t="shared" si="25"/>
        <v>0.34074599999999999</v>
      </c>
      <c r="AB27" s="19">
        <v>83.33</v>
      </c>
      <c r="AC27" s="64">
        <f t="shared" si="5"/>
        <v>911.01355799999988</v>
      </c>
      <c r="AD27" s="71">
        <f t="shared" si="26"/>
        <v>28.39436418</v>
      </c>
      <c r="AE27" s="72">
        <f t="shared" si="27"/>
        <v>882.61919381999985</v>
      </c>
      <c r="AF27" s="66">
        <f t="shared" si="28"/>
        <v>0.18075984633767789</v>
      </c>
      <c r="AG27" s="62">
        <f t="shared" si="29"/>
        <v>5.6339017800137569E-3</v>
      </c>
      <c r="AH27" s="68">
        <f t="shared" si="30"/>
        <v>0.17512594455766414</v>
      </c>
      <c r="AI27" s="103"/>
      <c r="AJ27" s="4" t="s">
        <v>8</v>
      </c>
      <c r="AK27" s="4">
        <v>0</v>
      </c>
      <c r="AL27" s="4">
        <v>0</v>
      </c>
      <c r="AM27" s="4" t="s">
        <v>6</v>
      </c>
      <c r="AN27" s="4" t="s">
        <v>1</v>
      </c>
      <c r="AO27" s="4" t="s">
        <v>11</v>
      </c>
      <c r="AU27" s="92"/>
      <c r="AW27" s="4" t="s">
        <v>19</v>
      </c>
    </row>
    <row r="28" spans="1:49" s="4" customFormat="1" x14ac:dyDescent="0.3">
      <c r="A28" s="43" t="s">
        <v>71</v>
      </c>
      <c r="B28" s="19" t="s">
        <v>66</v>
      </c>
      <c r="C28" s="19">
        <f t="shared" ref="C28" si="31">C27+1</f>
        <v>12</v>
      </c>
      <c r="D28" s="16">
        <v>1408</v>
      </c>
      <c r="E28" s="16">
        <v>2001</v>
      </c>
      <c r="F28" s="16" t="s">
        <v>26</v>
      </c>
      <c r="G28" s="16"/>
      <c r="H28" s="16"/>
      <c r="I28" s="16">
        <v>1994</v>
      </c>
      <c r="J28" s="16"/>
      <c r="K28" s="16"/>
      <c r="L28" s="105">
        <v>3</v>
      </c>
      <c r="M28" s="106">
        <v>3.7</v>
      </c>
      <c r="N28" s="106">
        <v>4.4000000000000004</v>
      </c>
      <c r="O28" s="29">
        <f t="shared" ref="O28" si="32">M28*$AB$3</f>
        <v>10.6449</v>
      </c>
      <c r="P28" s="22"/>
      <c r="Q28" s="22"/>
      <c r="R28" s="45">
        <v>2017</v>
      </c>
      <c r="S28" s="22" t="s">
        <v>26</v>
      </c>
      <c r="T28" s="22"/>
      <c r="U28" s="22">
        <v>2015</v>
      </c>
      <c r="V28" s="22"/>
      <c r="W28" s="22"/>
      <c r="X28" s="110">
        <v>0.09</v>
      </c>
      <c r="Y28" s="111">
        <v>0.114</v>
      </c>
      <c r="Z28" s="111">
        <v>0.14000000000000001</v>
      </c>
      <c r="AA28" s="30">
        <f t="shared" ref="AA28" si="33">Y28*$AB$6</f>
        <v>0.34074599999999999</v>
      </c>
      <c r="AB28" s="19">
        <v>83.33</v>
      </c>
      <c r="AC28" s="64">
        <f t="shared" si="5"/>
        <v>887.03951699999993</v>
      </c>
      <c r="AD28" s="71">
        <f t="shared" ref="AD28" si="34">AB28*AA28</f>
        <v>28.39436418</v>
      </c>
      <c r="AE28" s="72">
        <f t="shared" ref="AE28" si="35">AC28-AD28</f>
        <v>858.64515281999991</v>
      </c>
      <c r="AF28" s="66">
        <f t="shared" ref="AF28" si="36">AC28*$AF$3/$AF$6</f>
        <v>0.17600300827616006</v>
      </c>
      <c r="AG28" s="62">
        <f t="shared" ref="AG28" si="37">AD28*$AF$3/$AF$6</f>
        <v>5.6339017800137569E-3</v>
      </c>
      <c r="AH28" s="68">
        <f t="shared" ref="AH28" si="38">AE28*$AF$3/$AF$6</f>
        <v>0.17036910649614628</v>
      </c>
      <c r="AI28" s="103"/>
      <c r="AJ28" s="4" t="s">
        <v>8</v>
      </c>
      <c r="AK28" s="4">
        <v>0</v>
      </c>
      <c r="AL28" s="4">
        <v>0</v>
      </c>
      <c r="AM28" s="4" t="s">
        <v>6</v>
      </c>
      <c r="AN28" s="4" t="s">
        <v>1</v>
      </c>
      <c r="AO28" s="4" t="s">
        <v>11</v>
      </c>
      <c r="AU28" s="92"/>
      <c r="AW28" s="4" t="s">
        <v>19</v>
      </c>
    </row>
    <row r="29" spans="1:49" s="4" customFormat="1" x14ac:dyDescent="0.3">
      <c r="A29" s="43" t="s">
        <v>71</v>
      </c>
      <c r="B29" s="19" t="s">
        <v>66</v>
      </c>
      <c r="C29" s="19">
        <f t="shared" ref="C29:C32" si="39">C28+1</f>
        <v>13</v>
      </c>
      <c r="D29" s="16">
        <v>1409</v>
      </c>
      <c r="E29" s="16">
        <v>2001</v>
      </c>
      <c r="F29" s="16" t="s">
        <v>26</v>
      </c>
      <c r="G29" s="16"/>
      <c r="H29" s="16"/>
      <c r="I29" s="16">
        <v>1994</v>
      </c>
      <c r="J29" s="16"/>
      <c r="K29" s="16"/>
      <c r="L29" s="105">
        <v>3</v>
      </c>
      <c r="M29" s="106">
        <v>3.7</v>
      </c>
      <c r="N29" s="106">
        <v>4.4000000000000004</v>
      </c>
      <c r="O29" s="29">
        <f t="shared" ref="O29:O32" si="40">M29*$AB$3</f>
        <v>10.6449</v>
      </c>
      <c r="P29" s="22"/>
      <c r="Q29" s="22"/>
      <c r="R29" s="45">
        <v>2017</v>
      </c>
      <c r="S29" s="22" t="s">
        <v>26</v>
      </c>
      <c r="T29" s="22"/>
      <c r="U29" s="22">
        <v>2015</v>
      </c>
      <c r="V29" s="22"/>
      <c r="W29" s="22"/>
      <c r="X29" s="110">
        <v>0.09</v>
      </c>
      <c r="Y29" s="111">
        <v>0.114</v>
      </c>
      <c r="Z29" s="111">
        <v>0.14000000000000001</v>
      </c>
      <c r="AA29" s="30">
        <f t="shared" ref="AA29:AA32" si="41">Y29*$AB$6</f>
        <v>0.34074599999999999</v>
      </c>
      <c r="AB29" s="19">
        <v>83.33</v>
      </c>
      <c r="AC29" s="64">
        <f t="shared" si="5"/>
        <v>887.03951699999993</v>
      </c>
      <c r="AD29" s="71">
        <f t="shared" ref="AD29:AD32" si="42">AB29*AA29</f>
        <v>28.39436418</v>
      </c>
      <c r="AE29" s="72">
        <f t="shared" ref="AE29:AE32" si="43">AC29-AD29</f>
        <v>858.64515281999991</v>
      </c>
      <c r="AF29" s="66">
        <f t="shared" ref="AF29:AF32" si="44">AC29*$AF$3/$AF$6</f>
        <v>0.17600300827616006</v>
      </c>
      <c r="AG29" s="62">
        <f t="shared" ref="AG29:AG32" si="45">AD29*$AF$3/$AF$6</f>
        <v>5.6339017800137569E-3</v>
      </c>
      <c r="AH29" s="68">
        <f t="shared" ref="AH29:AH32" si="46">AE29*$AF$3/$AF$6</f>
        <v>0.17036910649614628</v>
      </c>
      <c r="AI29" s="103"/>
      <c r="AJ29" s="4" t="s">
        <v>8</v>
      </c>
      <c r="AK29" s="4">
        <v>0</v>
      </c>
      <c r="AL29" s="4">
        <v>0</v>
      </c>
      <c r="AM29" s="4" t="s">
        <v>6</v>
      </c>
      <c r="AN29" s="4" t="s">
        <v>1</v>
      </c>
      <c r="AO29" s="4" t="s">
        <v>11</v>
      </c>
      <c r="AU29" s="92"/>
      <c r="AW29" s="4" t="s">
        <v>19</v>
      </c>
    </row>
    <row r="30" spans="1:49" s="4" customFormat="1" x14ac:dyDescent="0.3">
      <c r="A30" s="43" t="s">
        <v>71</v>
      </c>
      <c r="B30" s="19" t="s">
        <v>66</v>
      </c>
      <c r="C30" s="19">
        <f t="shared" si="39"/>
        <v>14</v>
      </c>
      <c r="D30" s="16">
        <v>2403</v>
      </c>
      <c r="E30" s="16">
        <v>2001</v>
      </c>
      <c r="F30" s="16" t="s">
        <v>26</v>
      </c>
      <c r="G30" s="16"/>
      <c r="H30" s="16"/>
      <c r="I30" s="16">
        <v>1994</v>
      </c>
      <c r="J30" s="16"/>
      <c r="K30" s="16"/>
      <c r="L30" s="105">
        <v>3</v>
      </c>
      <c r="M30" s="106">
        <v>3.7</v>
      </c>
      <c r="N30" s="106">
        <v>4.4000000000000004</v>
      </c>
      <c r="O30" s="29">
        <f t="shared" si="40"/>
        <v>10.6449</v>
      </c>
      <c r="P30" s="22"/>
      <c r="Q30" s="22"/>
      <c r="R30" s="45">
        <v>2017</v>
      </c>
      <c r="S30" s="22" t="s">
        <v>26</v>
      </c>
      <c r="T30" s="22"/>
      <c r="U30" s="22">
        <v>2015</v>
      </c>
      <c r="V30" s="22"/>
      <c r="W30" s="22"/>
      <c r="X30" s="110">
        <v>0.09</v>
      </c>
      <c r="Y30" s="111">
        <v>0.114</v>
      </c>
      <c r="Z30" s="111">
        <v>0.14000000000000001</v>
      </c>
      <c r="AA30" s="30">
        <f t="shared" si="41"/>
        <v>0.34074599999999999</v>
      </c>
      <c r="AB30" s="19">
        <v>83.33</v>
      </c>
      <c r="AC30" s="64">
        <f t="shared" si="5"/>
        <v>887.03951699999993</v>
      </c>
      <c r="AD30" s="71">
        <f t="shared" si="42"/>
        <v>28.39436418</v>
      </c>
      <c r="AE30" s="72">
        <f t="shared" si="43"/>
        <v>858.64515281999991</v>
      </c>
      <c r="AF30" s="66">
        <f t="shared" si="44"/>
        <v>0.17600300827616006</v>
      </c>
      <c r="AG30" s="62">
        <f t="shared" si="45"/>
        <v>5.6339017800137569E-3</v>
      </c>
      <c r="AH30" s="68">
        <f t="shared" si="46"/>
        <v>0.17036910649614628</v>
      </c>
      <c r="AI30" s="103"/>
      <c r="AJ30" s="4" t="s">
        <v>8</v>
      </c>
      <c r="AK30" s="4">
        <v>0</v>
      </c>
      <c r="AL30" s="4">
        <v>0</v>
      </c>
      <c r="AM30" s="4" t="s">
        <v>6</v>
      </c>
      <c r="AN30" s="4" t="s">
        <v>1</v>
      </c>
      <c r="AO30" s="4" t="s">
        <v>11</v>
      </c>
      <c r="AU30" s="92"/>
      <c r="AW30" s="4" t="s">
        <v>19</v>
      </c>
    </row>
    <row r="31" spans="1:49" s="4" customFormat="1" x14ac:dyDescent="0.3">
      <c r="A31" s="43" t="s">
        <v>71</v>
      </c>
      <c r="B31" s="19" t="s">
        <v>66</v>
      </c>
      <c r="C31" s="19">
        <f t="shared" si="39"/>
        <v>15</v>
      </c>
      <c r="D31" s="16">
        <v>2405</v>
      </c>
      <c r="E31" s="16">
        <v>2001</v>
      </c>
      <c r="F31" s="16" t="s">
        <v>26</v>
      </c>
      <c r="G31" s="16"/>
      <c r="H31" s="16"/>
      <c r="I31" s="16">
        <v>1994</v>
      </c>
      <c r="J31" s="16"/>
      <c r="K31" s="16"/>
      <c r="L31" s="105">
        <v>3</v>
      </c>
      <c r="M31" s="106">
        <v>3.7</v>
      </c>
      <c r="N31" s="106">
        <v>4.4000000000000004</v>
      </c>
      <c r="O31" s="29">
        <f t="shared" si="40"/>
        <v>10.6449</v>
      </c>
      <c r="P31" s="22"/>
      <c r="Q31" s="22"/>
      <c r="R31" s="45">
        <v>2017</v>
      </c>
      <c r="S31" s="22" t="s">
        <v>26</v>
      </c>
      <c r="T31" s="22"/>
      <c r="U31" s="22">
        <v>2015</v>
      </c>
      <c r="V31" s="22"/>
      <c r="W31" s="22"/>
      <c r="X31" s="110">
        <v>0.09</v>
      </c>
      <c r="Y31" s="111">
        <v>0.114</v>
      </c>
      <c r="Z31" s="111">
        <v>0.14000000000000001</v>
      </c>
      <c r="AA31" s="30">
        <f t="shared" si="41"/>
        <v>0.34074599999999999</v>
      </c>
      <c r="AB31" s="19">
        <v>83.33</v>
      </c>
      <c r="AC31" s="64">
        <f t="shared" si="5"/>
        <v>887.03951699999993</v>
      </c>
      <c r="AD31" s="71">
        <f t="shared" si="42"/>
        <v>28.39436418</v>
      </c>
      <c r="AE31" s="72">
        <f t="shared" si="43"/>
        <v>858.64515281999991</v>
      </c>
      <c r="AF31" s="66">
        <f t="shared" si="44"/>
        <v>0.17600300827616006</v>
      </c>
      <c r="AG31" s="62">
        <f t="shared" si="45"/>
        <v>5.6339017800137569E-3</v>
      </c>
      <c r="AH31" s="68">
        <f t="shared" si="46"/>
        <v>0.17036910649614628</v>
      </c>
      <c r="AI31" s="103"/>
      <c r="AJ31" s="4" t="s">
        <v>8</v>
      </c>
      <c r="AK31" s="4">
        <v>0</v>
      </c>
      <c r="AL31" s="4">
        <v>0</v>
      </c>
      <c r="AM31" s="4" t="s">
        <v>6</v>
      </c>
      <c r="AN31" s="4" t="s">
        <v>1</v>
      </c>
      <c r="AO31" s="4" t="s">
        <v>11</v>
      </c>
      <c r="AU31" s="92"/>
      <c r="AW31" s="4" t="s">
        <v>19</v>
      </c>
    </row>
    <row r="32" spans="1:49" s="4" customFormat="1" x14ac:dyDescent="0.3">
      <c r="A32" s="43" t="s">
        <v>71</v>
      </c>
      <c r="B32" s="19" t="s">
        <v>66</v>
      </c>
      <c r="C32" s="19">
        <f t="shared" si="39"/>
        <v>16</v>
      </c>
      <c r="D32" s="16">
        <v>1423</v>
      </c>
      <c r="E32" s="16">
        <v>2003</v>
      </c>
      <c r="F32" s="16" t="s">
        <v>26</v>
      </c>
      <c r="G32" s="16"/>
      <c r="H32" s="16"/>
      <c r="I32" s="16">
        <v>1994</v>
      </c>
      <c r="J32" s="16"/>
      <c r="K32" s="16"/>
      <c r="L32" s="105">
        <v>3.4</v>
      </c>
      <c r="M32" s="106">
        <v>3.4</v>
      </c>
      <c r="N32" s="106" t="s">
        <v>78</v>
      </c>
      <c r="O32" s="29">
        <f t="shared" si="40"/>
        <v>9.7817999999999987</v>
      </c>
      <c r="P32" s="22"/>
      <c r="Q32" s="22"/>
      <c r="R32" s="45">
        <v>2017</v>
      </c>
      <c r="S32" s="22" t="s">
        <v>26</v>
      </c>
      <c r="T32" s="22"/>
      <c r="U32" s="22">
        <v>2015</v>
      </c>
      <c r="V32" s="22"/>
      <c r="W32" s="22"/>
      <c r="X32" s="110">
        <v>0.09</v>
      </c>
      <c r="Y32" s="111">
        <v>0.114</v>
      </c>
      <c r="Z32" s="111">
        <v>0.14000000000000001</v>
      </c>
      <c r="AA32" s="30">
        <f t="shared" si="41"/>
        <v>0.34074599999999999</v>
      </c>
      <c r="AB32" s="19">
        <v>83.33</v>
      </c>
      <c r="AC32" s="64">
        <f t="shared" si="5"/>
        <v>815.11739399999988</v>
      </c>
      <c r="AD32" s="71">
        <f t="shared" si="42"/>
        <v>28.39436418</v>
      </c>
      <c r="AE32" s="72">
        <f t="shared" si="43"/>
        <v>786.72302981999985</v>
      </c>
      <c r="AF32" s="66">
        <f t="shared" si="44"/>
        <v>0.1617324940916065</v>
      </c>
      <c r="AG32" s="62">
        <f t="shared" si="45"/>
        <v>5.6339017800137569E-3</v>
      </c>
      <c r="AH32" s="68">
        <f t="shared" si="46"/>
        <v>0.15609859231159276</v>
      </c>
      <c r="AI32" s="103"/>
      <c r="AJ32" s="4" t="s">
        <v>8</v>
      </c>
      <c r="AK32" s="4">
        <v>0</v>
      </c>
      <c r="AL32" s="4">
        <v>0</v>
      </c>
      <c r="AM32" s="4" t="s">
        <v>6</v>
      </c>
      <c r="AN32" s="4" t="s">
        <v>1</v>
      </c>
      <c r="AO32" s="4" t="s">
        <v>11</v>
      </c>
      <c r="AU32" s="92"/>
      <c r="AW32" s="4" t="s">
        <v>19</v>
      </c>
    </row>
    <row r="33" spans="1:49" s="4" customFormat="1" x14ac:dyDescent="0.3">
      <c r="A33" s="43" t="s">
        <v>71</v>
      </c>
      <c r="B33" s="19" t="s">
        <v>66</v>
      </c>
      <c r="C33" s="19">
        <f t="shared" ref="C33:C56" si="47">C32+1</f>
        <v>17</v>
      </c>
      <c r="D33" s="16">
        <v>1425</v>
      </c>
      <c r="E33" s="16">
        <v>2003</v>
      </c>
      <c r="F33" s="16" t="s">
        <v>26</v>
      </c>
      <c r="G33" s="16"/>
      <c r="H33" s="16"/>
      <c r="I33" s="16">
        <v>1994</v>
      </c>
      <c r="J33" s="16"/>
      <c r="K33" s="16"/>
      <c r="L33" s="105">
        <v>3.4</v>
      </c>
      <c r="M33" s="106">
        <v>3.4</v>
      </c>
      <c r="N33" s="106" t="s">
        <v>78</v>
      </c>
      <c r="O33" s="29">
        <f t="shared" ref="O33:O56" si="48">M33*$AB$3</f>
        <v>9.7817999999999987</v>
      </c>
      <c r="P33" s="22"/>
      <c r="Q33" s="22"/>
      <c r="R33" s="45">
        <v>2017</v>
      </c>
      <c r="S33" s="22" t="s">
        <v>26</v>
      </c>
      <c r="T33" s="22"/>
      <c r="U33" s="22">
        <v>2015</v>
      </c>
      <c r="V33" s="22"/>
      <c r="W33" s="22"/>
      <c r="X33" s="110">
        <v>0.09</v>
      </c>
      <c r="Y33" s="111">
        <v>0.114</v>
      </c>
      <c r="Z33" s="111">
        <v>0.14000000000000001</v>
      </c>
      <c r="AA33" s="30">
        <f t="shared" ref="AA33:AA56" si="49">Y33*$AB$6</f>
        <v>0.34074599999999999</v>
      </c>
      <c r="AB33" s="19">
        <v>83.33</v>
      </c>
      <c r="AC33" s="64">
        <f t="shared" si="5"/>
        <v>815.11739399999988</v>
      </c>
      <c r="AD33" s="71">
        <f t="shared" ref="AD33:AD56" si="50">AB33*AA33</f>
        <v>28.39436418</v>
      </c>
      <c r="AE33" s="72">
        <f t="shared" ref="AE33:AE56" si="51">AC33-AD33</f>
        <v>786.72302981999985</v>
      </c>
      <c r="AF33" s="66">
        <f t="shared" ref="AF33:AF56" si="52">AC33*$AF$3/$AF$6</f>
        <v>0.1617324940916065</v>
      </c>
      <c r="AG33" s="62">
        <f t="shared" ref="AG33:AG56" si="53">AD33*$AF$3/$AF$6</f>
        <v>5.6339017800137569E-3</v>
      </c>
      <c r="AH33" s="68">
        <f t="shared" ref="AH33:AH56" si="54">AE33*$AF$3/$AF$6</f>
        <v>0.15609859231159276</v>
      </c>
      <c r="AI33" s="103"/>
      <c r="AJ33" s="4" t="s">
        <v>8</v>
      </c>
      <c r="AK33" s="4">
        <v>0</v>
      </c>
      <c r="AL33" s="4">
        <v>0</v>
      </c>
      <c r="AM33" s="4" t="s">
        <v>6</v>
      </c>
      <c r="AN33" s="4" t="s">
        <v>1</v>
      </c>
      <c r="AO33" s="4" t="s">
        <v>11</v>
      </c>
      <c r="AU33" s="92"/>
      <c r="AW33" s="4" t="s">
        <v>19</v>
      </c>
    </row>
    <row r="34" spans="1:49" s="4" customFormat="1" x14ac:dyDescent="0.3">
      <c r="A34" s="43" t="s">
        <v>71</v>
      </c>
      <c r="B34" s="19" t="s">
        <v>66</v>
      </c>
      <c r="C34" s="19">
        <f t="shared" si="47"/>
        <v>18</v>
      </c>
      <c r="D34" s="16">
        <v>1427</v>
      </c>
      <c r="E34" s="16">
        <v>2003</v>
      </c>
      <c r="F34" s="16" t="s">
        <v>26</v>
      </c>
      <c r="G34" s="16"/>
      <c r="H34" s="16"/>
      <c r="I34" s="16">
        <v>1994</v>
      </c>
      <c r="J34" s="16"/>
      <c r="K34" s="16"/>
      <c r="L34" s="105">
        <v>3.4</v>
      </c>
      <c r="M34" s="106">
        <v>3.4</v>
      </c>
      <c r="N34" s="106" t="s">
        <v>78</v>
      </c>
      <c r="O34" s="29">
        <f t="shared" si="48"/>
        <v>9.7817999999999987</v>
      </c>
      <c r="P34" s="22"/>
      <c r="Q34" s="22"/>
      <c r="R34" s="45">
        <v>2017</v>
      </c>
      <c r="S34" s="22" t="s">
        <v>26</v>
      </c>
      <c r="T34" s="22"/>
      <c r="U34" s="22">
        <v>2015</v>
      </c>
      <c r="V34" s="22"/>
      <c r="W34" s="22"/>
      <c r="X34" s="110">
        <v>0.09</v>
      </c>
      <c r="Y34" s="111">
        <v>0.114</v>
      </c>
      <c r="Z34" s="111">
        <v>0.14000000000000001</v>
      </c>
      <c r="AA34" s="30">
        <f t="shared" si="49"/>
        <v>0.34074599999999999</v>
      </c>
      <c r="AB34" s="19">
        <v>83.33</v>
      </c>
      <c r="AC34" s="64">
        <f t="shared" si="5"/>
        <v>815.11739399999988</v>
      </c>
      <c r="AD34" s="71">
        <f t="shared" si="50"/>
        <v>28.39436418</v>
      </c>
      <c r="AE34" s="72">
        <f t="shared" si="51"/>
        <v>786.72302981999985</v>
      </c>
      <c r="AF34" s="66">
        <f t="shared" si="52"/>
        <v>0.1617324940916065</v>
      </c>
      <c r="AG34" s="62">
        <f t="shared" si="53"/>
        <v>5.6339017800137569E-3</v>
      </c>
      <c r="AH34" s="68">
        <f t="shared" si="54"/>
        <v>0.15609859231159276</v>
      </c>
      <c r="AI34" s="103"/>
      <c r="AJ34" s="4" t="s">
        <v>8</v>
      </c>
      <c r="AK34" s="4">
        <v>0</v>
      </c>
      <c r="AL34" s="4">
        <v>0</v>
      </c>
      <c r="AM34" s="4" t="s">
        <v>6</v>
      </c>
      <c r="AN34" s="4" t="s">
        <v>1</v>
      </c>
      <c r="AO34" s="4" t="s">
        <v>11</v>
      </c>
      <c r="AU34" s="92"/>
      <c r="AW34" s="4" t="s">
        <v>19</v>
      </c>
    </row>
    <row r="35" spans="1:49" s="4" customFormat="1" x14ac:dyDescent="0.3">
      <c r="A35" s="43" t="s">
        <v>71</v>
      </c>
      <c r="B35" s="19" t="s">
        <v>66</v>
      </c>
      <c r="C35" s="19">
        <f t="shared" si="47"/>
        <v>19</v>
      </c>
      <c r="D35" s="16">
        <v>1428</v>
      </c>
      <c r="E35" s="16">
        <v>2003</v>
      </c>
      <c r="F35" s="16" t="s">
        <v>26</v>
      </c>
      <c r="G35" s="16"/>
      <c r="H35" s="16"/>
      <c r="I35" s="16">
        <v>1994</v>
      </c>
      <c r="J35" s="16"/>
      <c r="K35" s="16"/>
      <c r="L35" s="105">
        <v>3.4</v>
      </c>
      <c r="M35" s="106">
        <v>3.4</v>
      </c>
      <c r="N35" s="106" t="s">
        <v>78</v>
      </c>
      <c r="O35" s="29">
        <f t="shared" si="48"/>
        <v>9.7817999999999987</v>
      </c>
      <c r="P35" s="22"/>
      <c r="Q35" s="22"/>
      <c r="R35" s="45">
        <v>2017</v>
      </c>
      <c r="S35" s="22" t="s">
        <v>26</v>
      </c>
      <c r="T35" s="22"/>
      <c r="U35" s="22">
        <v>2015</v>
      </c>
      <c r="V35" s="22"/>
      <c r="W35" s="22"/>
      <c r="X35" s="110">
        <v>0.09</v>
      </c>
      <c r="Y35" s="111">
        <v>0.114</v>
      </c>
      <c r="Z35" s="111">
        <v>0.14000000000000001</v>
      </c>
      <c r="AA35" s="30">
        <f t="shared" si="49"/>
        <v>0.34074599999999999</v>
      </c>
      <c r="AB35" s="19">
        <v>83.33</v>
      </c>
      <c r="AC35" s="64">
        <f t="shared" si="5"/>
        <v>815.11739399999988</v>
      </c>
      <c r="AD35" s="71">
        <f t="shared" si="50"/>
        <v>28.39436418</v>
      </c>
      <c r="AE35" s="72">
        <f t="shared" si="51"/>
        <v>786.72302981999985</v>
      </c>
      <c r="AF35" s="66">
        <f t="shared" si="52"/>
        <v>0.1617324940916065</v>
      </c>
      <c r="AG35" s="62">
        <f t="shared" si="53"/>
        <v>5.6339017800137569E-3</v>
      </c>
      <c r="AH35" s="68">
        <f t="shared" si="54"/>
        <v>0.15609859231159276</v>
      </c>
      <c r="AI35" s="103"/>
      <c r="AJ35" s="4" t="s">
        <v>8</v>
      </c>
      <c r="AK35" s="4">
        <v>0</v>
      </c>
      <c r="AL35" s="4">
        <v>0</v>
      </c>
      <c r="AM35" s="4" t="s">
        <v>6</v>
      </c>
      <c r="AN35" s="4" t="s">
        <v>1</v>
      </c>
      <c r="AO35" s="4" t="s">
        <v>11</v>
      </c>
      <c r="AU35" s="92"/>
      <c r="AW35" s="4" t="s">
        <v>19</v>
      </c>
    </row>
    <row r="36" spans="1:49" s="4" customFormat="1" x14ac:dyDescent="0.3">
      <c r="A36" s="43" t="s">
        <v>71</v>
      </c>
      <c r="B36" s="19" t="s">
        <v>66</v>
      </c>
      <c r="C36" s="19">
        <f t="shared" si="47"/>
        <v>20</v>
      </c>
      <c r="D36" s="16">
        <v>1429</v>
      </c>
      <c r="E36" s="16">
        <v>2003</v>
      </c>
      <c r="F36" s="16" t="s">
        <v>26</v>
      </c>
      <c r="G36" s="16"/>
      <c r="H36" s="16"/>
      <c r="I36" s="16">
        <v>1994</v>
      </c>
      <c r="J36" s="16"/>
      <c r="K36" s="16"/>
      <c r="L36" s="105">
        <v>3.4</v>
      </c>
      <c r="M36" s="106">
        <v>3.4</v>
      </c>
      <c r="N36" s="106" t="s">
        <v>78</v>
      </c>
      <c r="O36" s="29">
        <f t="shared" si="48"/>
        <v>9.7817999999999987</v>
      </c>
      <c r="P36" s="22"/>
      <c r="Q36" s="22"/>
      <c r="R36" s="45">
        <v>2017</v>
      </c>
      <c r="S36" s="22" t="s">
        <v>26</v>
      </c>
      <c r="T36" s="22"/>
      <c r="U36" s="22">
        <v>2015</v>
      </c>
      <c r="V36" s="22"/>
      <c r="W36" s="22"/>
      <c r="X36" s="110">
        <v>0.09</v>
      </c>
      <c r="Y36" s="111">
        <v>0.114</v>
      </c>
      <c r="Z36" s="111">
        <v>0.14000000000000001</v>
      </c>
      <c r="AA36" s="30">
        <f t="shared" si="49"/>
        <v>0.34074599999999999</v>
      </c>
      <c r="AB36" s="19">
        <v>83.33</v>
      </c>
      <c r="AC36" s="64">
        <f t="shared" si="5"/>
        <v>815.11739399999988</v>
      </c>
      <c r="AD36" s="71">
        <f t="shared" si="50"/>
        <v>28.39436418</v>
      </c>
      <c r="AE36" s="72">
        <f t="shared" si="51"/>
        <v>786.72302981999985</v>
      </c>
      <c r="AF36" s="66">
        <f t="shared" si="52"/>
        <v>0.1617324940916065</v>
      </c>
      <c r="AG36" s="62">
        <f t="shared" si="53"/>
        <v>5.6339017800137569E-3</v>
      </c>
      <c r="AH36" s="68">
        <f t="shared" si="54"/>
        <v>0.15609859231159276</v>
      </c>
      <c r="AI36" s="103"/>
      <c r="AJ36" s="4" t="s">
        <v>8</v>
      </c>
      <c r="AK36" s="4">
        <v>0</v>
      </c>
      <c r="AL36" s="4">
        <v>0</v>
      </c>
      <c r="AM36" s="4" t="s">
        <v>6</v>
      </c>
      <c r="AN36" s="4" t="s">
        <v>1</v>
      </c>
      <c r="AO36" s="4" t="s">
        <v>11</v>
      </c>
      <c r="AU36" s="92"/>
      <c r="AW36" s="4" t="s">
        <v>19</v>
      </c>
    </row>
    <row r="37" spans="1:49" s="4" customFormat="1" x14ac:dyDescent="0.3">
      <c r="A37" s="43" t="s">
        <v>71</v>
      </c>
      <c r="B37" s="19" t="s">
        <v>66</v>
      </c>
      <c r="C37" s="19">
        <f t="shared" si="47"/>
        <v>21</v>
      </c>
      <c r="D37" s="16">
        <v>1430</v>
      </c>
      <c r="E37" s="16">
        <v>2003</v>
      </c>
      <c r="F37" s="16" t="s">
        <v>26</v>
      </c>
      <c r="G37" s="16"/>
      <c r="H37" s="16"/>
      <c r="I37" s="16">
        <v>1994</v>
      </c>
      <c r="J37" s="16"/>
      <c r="K37" s="16"/>
      <c r="L37" s="105">
        <v>3.4</v>
      </c>
      <c r="M37" s="106">
        <v>3.4</v>
      </c>
      <c r="N37" s="106" t="s">
        <v>78</v>
      </c>
      <c r="O37" s="29">
        <f t="shared" si="48"/>
        <v>9.7817999999999987</v>
      </c>
      <c r="P37" s="22"/>
      <c r="Q37" s="22"/>
      <c r="R37" s="45">
        <v>2017</v>
      </c>
      <c r="S37" s="22" t="s">
        <v>26</v>
      </c>
      <c r="T37" s="22"/>
      <c r="U37" s="22">
        <v>2015</v>
      </c>
      <c r="V37" s="22"/>
      <c r="W37" s="22"/>
      <c r="X37" s="110">
        <v>0.09</v>
      </c>
      <c r="Y37" s="111">
        <v>0.114</v>
      </c>
      <c r="Z37" s="111">
        <v>0.14000000000000001</v>
      </c>
      <c r="AA37" s="30">
        <f t="shared" si="49"/>
        <v>0.34074599999999999</v>
      </c>
      <c r="AB37" s="19">
        <v>83.33</v>
      </c>
      <c r="AC37" s="64">
        <f t="shared" si="5"/>
        <v>815.11739399999988</v>
      </c>
      <c r="AD37" s="71">
        <f t="shared" si="50"/>
        <v>28.39436418</v>
      </c>
      <c r="AE37" s="72">
        <f t="shared" si="51"/>
        <v>786.72302981999985</v>
      </c>
      <c r="AF37" s="66">
        <f t="shared" si="52"/>
        <v>0.1617324940916065</v>
      </c>
      <c r="AG37" s="62">
        <f t="shared" si="53"/>
        <v>5.6339017800137569E-3</v>
      </c>
      <c r="AH37" s="68">
        <f t="shared" si="54"/>
        <v>0.15609859231159276</v>
      </c>
      <c r="AI37" s="103"/>
      <c r="AJ37" s="4" t="s">
        <v>8</v>
      </c>
      <c r="AK37" s="4">
        <v>0</v>
      </c>
      <c r="AL37" s="4">
        <v>0</v>
      </c>
      <c r="AM37" s="4" t="s">
        <v>6</v>
      </c>
      <c r="AN37" s="4" t="s">
        <v>1</v>
      </c>
      <c r="AO37" s="4" t="s">
        <v>11</v>
      </c>
      <c r="AU37" s="92"/>
      <c r="AW37" s="4" t="s">
        <v>19</v>
      </c>
    </row>
    <row r="38" spans="1:49" s="4" customFormat="1" x14ac:dyDescent="0.3">
      <c r="A38" s="43" t="s">
        <v>71</v>
      </c>
      <c r="B38" s="19" t="s">
        <v>66</v>
      </c>
      <c r="C38" s="19">
        <f t="shared" si="47"/>
        <v>22</v>
      </c>
      <c r="D38" s="16">
        <v>1431</v>
      </c>
      <c r="E38" s="16">
        <v>2003</v>
      </c>
      <c r="F38" s="16" t="s">
        <v>26</v>
      </c>
      <c r="G38" s="16"/>
      <c r="H38" s="16"/>
      <c r="I38" s="16">
        <v>1994</v>
      </c>
      <c r="J38" s="16"/>
      <c r="K38" s="16"/>
      <c r="L38" s="105">
        <v>3.4</v>
      </c>
      <c r="M38" s="106">
        <v>3.4</v>
      </c>
      <c r="N38" s="106" t="s">
        <v>78</v>
      </c>
      <c r="O38" s="29">
        <f t="shared" si="48"/>
        <v>9.7817999999999987</v>
      </c>
      <c r="P38" s="22"/>
      <c r="Q38" s="22"/>
      <c r="R38" s="45">
        <v>2017</v>
      </c>
      <c r="S38" s="22" t="s">
        <v>26</v>
      </c>
      <c r="T38" s="22"/>
      <c r="U38" s="22">
        <v>2015</v>
      </c>
      <c r="V38" s="22"/>
      <c r="W38" s="22"/>
      <c r="X38" s="110">
        <v>0.09</v>
      </c>
      <c r="Y38" s="111">
        <v>0.114</v>
      </c>
      <c r="Z38" s="111">
        <v>0.14000000000000001</v>
      </c>
      <c r="AA38" s="30">
        <f t="shared" si="49"/>
        <v>0.34074599999999999</v>
      </c>
      <c r="AB38" s="19">
        <v>83.33</v>
      </c>
      <c r="AC38" s="64">
        <f t="shared" si="5"/>
        <v>815.11739399999988</v>
      </c>
      <c r="AD38" s="71">
        <f t="shared" si="50"/>
        <v>28.39436418</v>
      </c>
      <c r="AE38" s="72">
        <f t="shared" si="51"/>
        <v>786.72302981999985</v>
      </c>
      <c r="AF38" s="66">
        <f t="shared" si="52"/>
        <v>0.1617324940916065</v>
      </c>
      <c r="AG38" s="62">
        <f t="shared" si="53"/>
        <v>5.6339017800137569E-3</v>
      </c>
      <c r="AH38" s="68">
        <f t="shared" si="54"/>
        <v>0.15609859231159276</v>
      </c>
      <c r="AI38" s="103"/>
      <c r="AJ38" s="4" t="s">
        <v>8</v>
      </c>
      <c r="AK38" s="4">
        <v>0</v>
      </c>
      <c r="AL38" s="4">
        <v>0</v>
      </c>
      <c r="AM38" s="4" t="s">
        <v>6</v>
      </c>
      <c r="AN38" s="4" t="s">
        <v>1</v>
      </c>
      <c r="AO38" s="4" t="s">
        <v>11</v>
      </c>
      <c r="AU38" s="92"/>
      <c r="AW38" s="4" t="s">
        <v>19</v>
      </c>
    </row>
    <row r="39" spans="1:49" s="4" customFormat="1" x14ac:dyDescent="0.3">
      <c r="A39" s="43" t="s">
        <v>71</v>
      </c>
      <c r="B39" s="19" t="s">
        <v>66</v>
      </c>
      <c r="C39" s="19">
        <f t="shared" si="47"/>
        <v>23</v>
      </c>
      <c r="D39" s="16">
        <v>1435</v>
      </c>
      <c r="E39" s="16">
        <v>2003</v>
      </c>
      <c r="F39" s="16" t="s">
        <v>26</v>
      </c>
      <c r="G39" s="16"/>
      <c r="H39" s="16"/>
      <c r="I39" s="16">
        <v>1994</v>
      </c>
      <c r="J39" s="16"/>
      <c r="K39" s="16"/>
      <c r="L39" s="105">
        <v>3.4</v>
      </c>
      <c r="M39" s="106">
        <v>3.4</v>
      </c>
      <c r="N39" s="106" t="s">
        <v>78</v>
      </c>
      <c r="O39" s="29">
        <f t="shared" si="48"/>
        <v>9.7817999999999987</v>
      </c>
      <c r="P39" s="22"/>
      <c r="Q39" s="22"/>
      <c r="R39" s="45">
        <v>2017</v>
      </c>
      <c r="S39" s="22" t="s">
        <v>26</v>
      </c>
      <c r="T39" s="22"/>
      <c r="U39" s="22">
        <v>2015</v>
      </c>
      <c r="V39" s="22"/>
      <c r="W39" s="22"/>
      <c r="X39" s="110">
        <v>0.09</v>
      </c>
      <c r="Y39" s="111">
        <v>0.114</v>
      </c>
      <c r="Z39" s="111">
        <v>0.14000000000000001</v>
      </c>
      <c r="AA39" s="30">
        <f t="shared" si="49"/>
        <v>0.34074599999999999</v>
      </c>
      <c r="AB39" s="19">
        <v>83.33</v>
      </c>
      <c r="AC39" s="64">
        <f t="shared" si="5"/>
        <v>815.11739399999988</v>
      </c>
      <c r="AD39" s="71">
        <f t="shared" si="50"/>
        <v>28.39436418</v>
      </c>
      <c r="AE39" s="72">
        <f t="shared" si="51"/>
        <v>786.72302981999985</v>
      </c>
      <c r="AF39" s="66">
        <f t="shared" si="52"/>
        <v>0.1617324940916065</v>
      </c>
      <c r="AG39" s="62">
        <f t="shared" si="53"/>
        <v>5.6339017800137569E-3</v>
      </c>
      <c r="AH39" s="68">
        <f t="shared" si="54"/>
        <v>0.15609859231159276</v>
      </c>
      <c r="AI39" s="103"/>
      <c r="AJ39" s="4" t="s">
        <v>8</v>
      </c>
      <c r="AK39" s="4">
        <v>0</v>
      </c>
      <c r="AL39" s="4">
        <v>0</v>
      </c>
      <c r="AM39" s="4" t="s">
        <v>6</v>
      </c>
      <c r="AN39" s="4" t="s">
        <v>1</v>
      </c>
      <c r="AO39" s="4" t="s">
        <v>11</v>
      </c>
      <c r="AU39" s="92"/>
      <c r="AW39" s="4" t="s">
        <v>19</v>
      </c>
    </row>
    <row r="40" spans="1:49" s="4" customFormat="1" x14ac:dyDescent="0.3">
      <c r="A40" s="43" t="s">
        <v>71</v>
      </c>
      <c r="B40" s="19" t="s">
        <v>66</v>
      </c>
      <c r="C40" s="19">
        <f t="shared" si="47"/>
        <v>24</v>
      </c>
      <c r="D40" s="16">
        <v>1436</v>
      </c>
      <c r="E40" s="16">
        <v>2003</v>
      </c>
      <c r="F40" s="16" t="s">
        <v>26</v>
      </c>
      <c r="G40" s="16"/>
      <c r="H40" s="16"/>
      <c r="I40" s="16">
        <v>1994</v>
      </c>
      <c r="J40" s="16"/>
      <c r="K40" s="16"/>
      <c r="L40" s="105">
        <v>3.4</v>
      </c>
      <c r="M40" s="106">
        <v>3.4</v>
      </c>
      <c r="N40" s="106" t="s">
        <v>78</v>
      </c>
      <c r="O40" s="29">
        <f t="shared" si="48"/>
        <v>9.7817999999999987</v>
      </c>
      <c r="P40" s="22"/>
      <c r="Q40" s="22"/>
      <c r="R40" s="45">
        <v>2017</v>
      </c>
      <c r="S40" s="22" t="s">
        <v>26</v>
      </c>
      <c r="T40" s="22"/>
      <c r="U40" s="22">
        <v>2015</v>
      </c>
      <c r="V40" s="22"/>
      <c r="W40" s="22"/>
      <c r="X40" s="110">
        <v>0.09</v>
      </c>
      <c r="Y40" s="111">
        <v>0.114</v>
      </c>
      <c r="Z40" s="111">
        <v>0.14000000000000001</v>
      </c>
      <c r="AA40" s="30">
        <f t="shared" si="49"/>
        <v>0.34074599999999999</v>
      </c>
      <c r="AB40" s="19">
        <v>83.33</v>
      </c>
      <c r="AC40" s="64">
        <f t="shared" si="5"/>
        <v>815.11739399999988</v>
      </c>
      <c r="AD40" s="71">
        <f t="shared" si="50"/>
        <v>28.39436418</v>
      </c>
      <c r="AE40" s="72">
        <f t="shared" si="51"/>
        <v>786.72302981999985</v>
      </c>
      <c r="AF40" s="66">
        <f t="shared" si="52"/>
        <v>0.1617324940916065</v>
      </c>
      <c r="AG40" s="62">
        <f t="shared" si="53"/>
        <v>5.6339017800137569E-3</v>
      </c>
      <c r="AH40" s="68">
        <f t="shared" si="54"/>
        <v>0.15609859231159276</v>
      </c>
      <c r="AI40" s="103"/>
      <c r="AJ40" s="4" t="s">
        <v>8</v>
      </c>
      <c r="AK40" s="4">
        <v>0</v>
      </c>
      <c r="AL40" s="4">
        <v>0</v>
      </c>
      <c r="AM40" s="4" t="s">
        <v>6</v>
      </c>
      <c r="AN40" s="4" t="s">
        <v>1</v>
      </c>
      <c r="AO40" s="4" t="s">
        <v>11</v>
      </c>
      <c r="AU40" s="92"/>
      <c r="AW40" s="4" t="s">
        <v>19</v>
      </c>
    </row>
    <row r="41" spans="1:49" s="4" customFormat="1" x14ac:dyDescent="0.3">
      <c r="A41" s="43" t="s">
        <v>71</v>
      </c>
      <c r="B41" s="19" t="s">
        <v>66</v>
      </c>
      <c r="C41" s="19">
        <f t="shared" si="47"/>
        <v>25</v>
      </c>
      <c r="D41" s="16">
        <v>2413</v>
      </c>
      <c r="E41" s="16">
        <v>2003</v>
      </c>
      <c r="F41" s="16" t="s">
        <v>26</v>
      </c>
      <c r="G41" s="16"/>
      <c r="H41" s="16"/>
      <c r="I41" s="16">
        <v>1994</v>
      </c>
      <c r="J41" s="16"/>
      <c r="K41" s="16"/>
      <c r="L41" s="105">
        <v>3.4</v>
      </c>
      <c r="M41" s="106">
        <v>3.4</v>
      </c>
      <c r="N41" s="106" t="s">
        <v>78</v>
      </c>
      <c r="O41" s="29">
        <f t="shared" si="48"/>
        <v>9.7817999999999987</v>
      </c>
      <c r="P41" s="22"/>
      <c r="Q41" s="22"/>
      <c r="R41" s="45">
        <v>2017</v>
      </c>
      <c r="S41" s="22" t="s">
        <v>26</v>
      </c>
      <c r="T41" s="22"/>
      <c r="U41" s="22">
        <v>2015</v>
      </c>
      <c r="V41" s="22"/>
      <c r="W41" s="22"/>
      <c r="X41" s="110">
        <v>0.09</v>
      </c>
      <c r="Y41" s="111">
        <v>0.114</v>
      </c>
      <c r="Z41" s="111">
        <v>0.14000000000000001</v>
      </c>
      <c r="AA41" s="30">
        <f t="shared" si="49"/>
        <v>0.34074599999999999</v>
      </c>
      <c r="AB41" s="19">
        <v>83.33</v>
      </c>
      <c r="AC41" s="64">
        <f t="shared" si="5"/>
        <v>815.11739399999988</v>
      </c>
      <c r="AD41" s="71">
        <f t="shared" si="50"/>
        <v>28.39436418</v>
      </c>
      <c r="AE41" s="72">
        <f t="shared" si="51"/>
        <v>786.72302981999985</v>
      </c>
      <c r="AF41" s="66">
        <f t="shared" si="52"/>
        <v>0.1617324940916065</v>
      </c>
      <c r="AG41" s="62">
        <f t="shared" si="53"/>
        <v>5.6339017800137569E-3</v>
      </c>
      <c r="AH41" s="68">
        <f t="shared" si="54"/>
        <v>0.15609859231159276</v>
      </c>
      <c r="AI41" s="103"/>
      <c r="AJ41" s="4" t="s">
        <v>8</v>
      </c>
      <c r="AK41" s="4">
        <v>0</v>
      </c>
      <c r="AL41" s="4">
        <v>0</v>
      </c>
      <c r="AM41" s="4" t="s">
        <v>6</v>
      </c>
      <c r="AN41" s="4" t="s">
        <v>1</v>
      </c>
      <c r="AO41" s="4" t="s">
        <v>11</v>
      </c>
      <c r="AU41" s="92"/>
      <c r="AW41" s="4" t="s">
        <v>19</v>
      </c>
    </row>
    <row r="42" spans="1:49" s="4" customFormat="1" x14ac:dyDescent="0.3">
      <c r="A42" s="43" t="s">
        <v>71</v>
      </c>
      <c r="B42" s="19" t="s">
        <v>66</v>
      </c>
      <c r="C42" s="19">
        <f t="shared" si="47"/>
        <v>26</v>
      </c>
      <c r="D42" s="16">
        <v>2414</v>
      </c>
      <c r="E42" s="16">
        <v>2003</v>
      </c>
      <c r="F42" s="16" t="s">
        <v>26</v>
      </c>
      <c r="G42" s="16"/>
      <c r="H42" s="16"/>
      <c r="I42" s="16">
        <v>1994</v>
      </c>
      <c r="J42" s="16"/>
      <c r="K42" s="16"/>
      <c r="L42" s="105">
        <v>3.4</v>
      </c>
      <c r="M42" s="106">
        <v>3.4</v>
      </c>
      <c r="N42" s="106" t="s">
        <v>78</v>
      </c>
      <c r="O42" s="29">
        <f t="shared" si="48"/>
        <v>9.7817999999999987</v>
      </c>
      <c r="P42" s="22"/>
      <c r="Q42" s="22"/>
      <c r="R42" s="45">
        <v>2017</v>
      </c>
      <c r="S42" s="22" t="s">
        <v>26</v>
      </c>
      <c r="T42" s="22"/>
      <c r="U42" s="22">
        <v>2015</v>
      </c>
      <c r="V42" s="22"/>
      <c r="W42" s="22"/>
      <c r="X42" s="110">
        <v>0.09</v>
      </c>
      <c r="Y42" s="111">
        <v>0.114</v>
      </c>
      <c r="Z42" s="111">
        <v>0.14000000000000001</v>
      </c>
      <c r="AA42" s="30">
        <f t="shared" si="49"/>
        <v>0.34074599999999999</v>
      </c>
      <c r="AB42" s="19">
        <v>83.33</v>
      </c>
      <c r="AC42" s="64">
        <f t="shared" si="5"/>
        <v>815.11739399999988</v>
      </c>
      <c r="AD42" s="71">
        <f t="shared" si="50"/>
        <v>28.39436418</v>
      </c>
      <c r="AE42" s="72">
        <f t="shared" si="51"/>
        <v>786.72302981999985</v>
      </c>
      <c r="AF42" s="66">
        <f t="shared" si="52"/>
        <v>0.1617324940916065</v>
      </c>
      <c r="AG42" s="62">
        <f t="shared" si="53"/>
        <v>5.6339017800137569E-3</v>
      </c>
      <c r="AH42" s="68">
        <f t="shared" si="54"/>
        <v>0.15609859231159276</v>
      </c>
      <c r="AI42" s="103"/>
      <c r="AJ42" s="4" t="s">
        <v>8</v>
      </c>
      <c r="AK42" s="4">
        <v>0</v>
      </c>
      <c r="AL42" s="4">
        <v>0</v>
      </c>
      <c r="AM42" s="4" t="s">
        <v>6</v>
      </c>
      <c r="AN42" s="4" t="s">
        <v>1</v>
      </c>
      <c r="AO42" s="4" t="s">
        <v>11</v>
      </c>
      <c r="AU42" s="92"/>
      <c r="AW42" s="4" t="s">
        <v>19</v>
      </c>
    </row>
    <row r="43" spans="1:49" s="4" customFormat="1" x14ac:dyDescent="0.3">
      <c r="A43" s="43" t="s">
        <v>71</v>
      </c>
      <c r="B43" s="19" t="s">
        <v>66</v>
      </c>
      <c r="C43" s="19">
        <f t="shared" si="47"/>
        <v>27</v>
      </c>
      <c r="D43" s="16">
        <v>2415</v>
      </c>
      <c r="E43" s="16">
        <v>2003</v>
      </c>
      <c r="F43" s="16" t="s">
        <v>26</v>
      </c>
      <c r="G43" s="16"/>
      <c r="H43" s="16"/>
      <c r="I43" s="16">
        <v>1994</v>
      </c>
      <c r="J43" s="16"/>
      <c r="K43" s="16"/>
      <c r="L43" s="105">
        <v>3.4</v>
      </c>
      <c r="M43" s="106">
        <v>3.4</v>
      </c>
      <c r="N43" s="106" t="s">
        <v>78</v>
      </c>
      <c r="O43" s="29">
        <f t="shared" si="48"/>
        <v>9.7817999999999987</v>
      </c>
      <c r="P43" s="22"/>
      <c r="Q43" s="22"/>
      <c r="R43" s="45">
        <v>2017</v>
      </c>
      <c r="S43" s="22" t="s">
        <v>26</v>
      </c>
      <c r="T43" s="22"/>
      <c r="U43" s="22">
        <v>2015</v>
      </c>
      <c r="V43" s="22"/>
      <c r="W43" s="22"/>
      <c r="X43" s="110">
        <v>0.09</v>
      </c>
      <c r="Y43" s="111">
        <v>0.114</v>
      </c>
      <c r="Z43" s="111">
        <v>0.14000000000000001</v>
      </c>
      <c r="AA43" s="30">
        <f t="shared" si="49"/>
        <v>0.34074599999999999</v>
      </c>
      <c r="AB43" s="19">
        <v>83.33</v>
      </c>
      <c r="AC43" s="64">
        <f t="shared" si="5"/>
        <v>815.11739399999988</v>
      </c>
      <c r="AD43" s="71">
        <f t="shared" si="50"/>
        <v>28.39436418</v>
      </c>
      <c r="AE43" s="72">
        <f t="shared" si="51"/>
        <v>786.72302981999985</v>
      </c>
      <c r="AF43" s="66">
        <f t="shared" si="52"/>
        <v>0.1617324940916065</v>
      </c>
      <c r="AG43" s="62">
        <f t="shared" si="53"/>
        <v>5.6339017800137569E-3</v>
      </c>
      <c r="AH43" s="68">
        <f t="shared" si="54"/>
        <v>0.15609859231159276</v>
      </c>
      <c r="AI43" s="103"/>
      <c r="AJ43" s="4" t="s">
        <v>8</v>
      </c>
      <c r="AK43" s="4">
        <v>0</v>
      </c>
      <c r="AL43" s="4">
        <v>0</v>
      </c>
      <c r="AM43" s="4" t="s">
        <v>6</v>
      </c>
      <c r="AN43" s="4" t="s">
        <v>1</v>
      </c>
      <c r="AO43" s="4" t="s">
        <v>11</v>
      </c>
      <c r="AU43" s="92"/>
      <c r="AW43" s="4" t="s">
        <v>19</v>
      </c>
    </row>
    <row r="44" spans="1:49" s="4" customFormat="1" x14ac:dyDescent="0.3">
      <c r="A44" s="43" t="s">
        <v>71</v>
      </c>
      <c r="B44" s="19" t="s">
        <v>66</v>
      </c>
      <c r="C44" s="19">
        <f t="shared" si="47"/>
        <v>28</v>
      </c>
      <c r="D44" s="16">
        <v>2416</v>
      </c>
      <c r="E44" s="16">
        <v>2003</v>
      </c>
      <c r="F44" s="16" t="s">
        <v>26</v>
      </c>
      <c r="G44" s="16"/>
      <c r="H44" s="16"/>
      <c r="I44" s="16">
        <v>1994</v>
      </c>
      <c r="J44" s="16"/>
      <c r="K44" s="16"/>
      <c r="L44" s="105">
        <v>3.4</v>
      </c>
      <c r="M44" s="106">
        <v>3.4</v>
      </c>
      <c r="N44" s="106" t="s">
        <v>78</v>
      </c>
      <c r="O44" s="29">
        <f t="shared" si="48"/>
        <v>9.7817999999999987</v>
      </c>
      <c r="P44" s="22"/>
      <c r="Q44" s="22"/>
      <c r="R44" s="45">
        <v>2017</v>
      </c>
      <c r="S44" s="22" t="s">
        <v>26</v>
      </c>
      <c r="T44" s="22"/>
      <c r="U44" s="22">
        <v>2015</v>
      </c>
      <c r="V44" s="22"/>
      <c r="W44" s="22"/>
      <c r="X44" s="110">
        <v>0.09</v>
      </c>
      <c r="Y44" s="111">
        <v>0.114</v>
      </c>
      <c r="Z44" s="111">
        <v>0.14000000000000001</v>
      </c>
      <c r="AA44" s="30">
        <f t="shared" si="49"/>
        <v>0.34074599999999999</v>
      </c>
      <c r="AB44" s="19">
        <v>83.33</v>
      </c>
      <c r="AC44" s="64">
        <f t="shared" si="5"/>
        <v>815.11739399999988</v>
      </c>
      <c r="AD44" s="71">
        <f t="shared" si="50"/>
        <v>28.39436418</v>
      </c>
      <c r="AE44" s="72">
        <f t="shared" si="51"/>
        <v>786.72302981999985</v>
      </c>
      <c r="AF44" s="66">
        <f t="shared" si="52"/>
        <v>0.1617324940916065</v>
      </c>
      <c r="AG44" s="62">
        <f t="shared" si="53"/>
        <v>5.6339017800137569E-3</v>
      </c>
      <c r="AH44" s="68">
        <f t="shared" si="54"/>
        <v>0.15609859231159276</v>
      </c>
      <c r="AI44" s="103"/>
      <c r="AJ44" s="4" t="s">
        <v>8</v>
      </c>
      <c r="AK44" s="4">
        <v>0</v>
      </c>
      <c r="AL44" s="4">
        <v>0</v>
      </c>
      <c r="AM44" s="4" t="s">
        <v>6</v>
      </c>
      <c r="AN44" s="4" t="s">
        <v>1</v>
      </c>
      <c r="AO44" s="4" t="s">
        <v>11</v>
      </c>
      <c r="AU44" s="92"/>
      <c r="AW44" s="4" t="s">
        <v>19</v>
      </c>
    </row>
    <row r="45" spans="1:49" s="4" customFormat="1" x14ac:dyDescent="0.3">
      <c r="A45" s="43" t="s">
        <v>71</v>
      </c>
      <c r="B45" s="19" t="s">
        <v>66</v>
      </c>
      <c r="C45" s="19">
        <f t="shared" si="47"/>
        <v>29</v>
      </c>
      <c r="D45" s="16">
        <v>2417</v>
      </c>
      <c r="E45" s="16">
        <v>2003</v>
      </c>
      <c r="F45" s="16" t="s">
        <v>26</v>
      </c>
      <c r="G45" s="16"/>
      <c r="H45" s="16"/>
      <c r="I45" s="16">
        <v>1994</v>
      </c>
      <c r="J45" s="16"/>
      <c r="K45" s="16"/>
      <c r="L45" s="105">
        <v>3.4</v>
      </c>
      <c r="M45" s="106">
        <v>3.4</v>
      </c>
      <c r="N45" s="106" t="s">
        <v>78</v>
      </c>
      <c r="O45" s="29">
        <f t="shared" si="48"/>
        <v>9.7817999999999987</v>
      </c>
      <c r="P45" s="22"/>
      <c r="Q45" s="22"/>
      <c r="R45" s="45">
        <v>2017</v>
      </c>
      <c r="S45" s="22" t="s">
        <v>26</v>
      </c>
      <c r="T45" s="22"/>
      <c r="U45" s="22">
        <v>2015</v>
      </c>
      <c r="V45" s="22"/>
      <c r="W45" s="22"/>
      <c r="X45" s="110">
        <v>0.09</v>
      </c>
      <c r="Y45" s="111">
        <v>0.114</v>
      </c>
      <c r="Z45" s="111">
        <v>0.14000000000000001</v>
      </c>
      <c r="AA45" s="30">
        <f t="shared" si="49"/>
        <v>0.34074599999999999</v>
      </c>
      <c r="AB45" s="19">
        <v>83.33</v>
      </c>
      <c r="AC45" s="64">
        <f t="shared" si="5"/>
        <v>815.11739399999988</v>
      </c>
      <c r="AD45" s="71">
        <f t="shared" si="50"/>
        <v>28.39436418</v>
      </c>
      <c r="AE45" s="72">
        <f t="shared" si="51"/>
        <v>786.72302981999985</v>
      </c>
      <c r="AF45" s="66">
        <f t="shared" si="52"/>
        <v>0.1617324940916065</v>
      </c>
      <c r="AG45" s="62">
        <f t="shared" si="53"/>
        <v>5.6339017800137569E-3</v>
      </c>
      <c r="AH45" s="68">
        <f t="shared" si="54"/>
        <v>0.15609859231159276</v>
      </c>
      <c r="AI45" s="103"/>
      <c r="AJ45" s="4" t="s">
        <v>8</v>
      </c>
      <c r="AK45" s="4">
        <v>0</v>
      </c>
      <c r="AL45" s="4">
        <v>0</v>
      </c>
      <c r="AM45" s="4" t="s">
        <v>6</v>
      </c>
      <c r="AN45" s="4" t="s">
        <v>1</v>
      </c>
      <c r="AO45" s="4" t="s">
        <v>11</v>
      </c>
      <c r="AU45" s="92"/>
      <c r="AW45" s="4" t="s">
        <v>19</v>
      </c>
    </row>
    <row r="46" spans="1:49" s="4" customFormat="1" x14ac:dyDescent="0.3">
      <c r="A46" s="43" t="s">
        <v>71</v>
      </c>
      <c r="B46" s="19" t="s">
        <v>66</v>
      </c>
      <c r="C46" s="19">
        <f t="shared" si="47"/>
        <v>30</v>
      </c>
      <c r="D46" s="16">
        <v>2418</v>
      </c>
      <c r="E46" s="16">
        <v>2003</v>
      </c>
      <c r="F46" s="16" t="s">
        <v>26</v>
      </c>
      <c r="G46" s="16"/>
      <c r="H46" s="16"/>
      <c r="I46" s="16">
        <v>1994</v>
      </c>
      <c r="J46" s="16"/>
      <c r="K46" s="16"/>
      <c r="L46" s="105">
        <v>3.4</v>
      </c>
      <c r="M46" s="106">
        <v>3.4</v>
      </c>
      <c r="N46" s="106" t="s">
        <v>78</v>
      </c>
      <c r="O46" s="29">
        <f t="shared" si="48"/>
        <v>9.7817999999999987</v>
      </c>
      <c r="P46" s="22"/>
      <c r="Q46" s="22"/>
      <c r="R46" s="45">
        <v>2017</v>
      </c>
      <c r="S46" s="22" t="s">
        <v>26</v>
      </c>
      <c r="T46" s="22"/>
      <c r="U46" s="22">
        <v>2015</v>
      </c>
      <c r="V46" s="22"/>
      <c r="W46" s="22"/>
      <c r="X46" s="110">
        <v>0.09</v>
      </c>
      <c r="Y46" s="111">
        <v>0.114</v>
      </c>
      <c r="Z46" s="111">
        <v>0.14000000000000001</v>
      </c>
      <c r="AA46" s="30">
        <f t="shared" si="49"/>
        <v>0.34074599999999999</v>
      </c>
      <c r="AB46" s="19">
        <v>83.33</v>
      </c>
      <c r="AC46" s="64">
        <f t="shared" si="5"/>
        <v>815.11739399999988</v>
      </c>
      <c r="AD46" s="71">
        <f t="shared" si="50"/>
        <v>28.39436418</v>
      </c>
      <c r="AE46" s="72">
        <f t="shared" si="51"/>
        <v>786.72302981999985</v>
      </c>
      <c r="AF46" s="66">
        <f t="shared" si="52"/>
        <v>0.1617324940916065</v>
      </c>
      <c r="AG46" s="62">
        <f t="shared" si="53"/>
        <v>5.6339017800137569E-3</v>
      </c>
      <c r="AH46" s="68">
        <f t="shared" si="54"/>
        <v>0.15609859231159276</v>
      </c>
      <c r="AI46" s="103"/>
      <c r="AJ46" s="4" t="s">
        <v>8</v>
      </c>
      <c r="AK46" s="4">
        <v>0</v>
      </c>
      <c r="AL46" s="4">
        <v>0</v>
      </c>
      <c r="AM46" s="4" t="s">
        <v>6</v>
      </c>
      <c r="AN46" s="4" t="s">
        <v>1</v>
      </c>
      <c r="AO46" s="4" t="s">
        <v>11</v>
      </c>
      <c r="AU46" s="92"/>
      <c r="AW46" s="4" t="s">
        <v>19</v>
      </c>
    </row>
    <row r="47" spans="1:49" s="4" customFormat="1" x14ac:dyDescent="0.3">
      <c r="A47" s="43" t="s">
        <v>71</v>
      </c>
      <c r="B47" s="19" t="s">
        <v>66</v>
      </c>
      <c r="C47" s="19">
        <f t="shared" si="47"/>
        <v>31</v>
      </c>
      <c r="D47" s="16">
        <v>2420</v>
      </c>
      <c r="E47" s="16">
        <v>2003</v>
      </c>
      <c r="F47" s="16" t="s">
        <v>26</v>
      </c>
      <c r="G47" s="16"/>
      <c r="H47" s="16"/>
      <c r="I47" s="16">
        <v>1994</v>
      </c>
      <c r="J47" s="16"/>
      <c r="K47" s="16"/>
      <c r="L47" s="105">
        <v>3.4</v>
      </c>
      <c r="M47" s="106">
        <v>3.4</v>
      </c>
      <c r="N47" s="106" t="s">
        <v>78</v>
      </c>
      <c r="O47" s="29">
        <f t="shared" si="48"/>
        <v>9.7817999999999987</v>
      </c>
      <c r="P47" s="22"/>
      <c r="Q47" s="22"/>
      <c r="R47" s="45">
        <v>2017</v>
      </c>
      <c r="S47" s="22" t="s">
        <v>26</v>
      </c>
      <c r="T47" s="22"/>
      <c r="U47" s="22">
        <v>2015</v>
      </c>
      <c r="V47" s="22"/>
      <c r="W47" s="22"/>
      <c r="X47" s="110">
        <v>0.09</v>
      </c>
      <c r="Y47" s="111">
        <v>0.114</v>
      </c>
      <c r="Z47" s="111">
        <v>0.14000000000000001</v>
      </c>
      <c r="AA47" s="30">
        <f t="shared" si="49"/>
        <v>0.34074599999999999</v>
      </c>
      <c r="AB47" s="19">
        <v>83.33</v>
      </c>
      <c r="AC47" s="64">
        <f t="shared" si="5"/>
        <v>815.11739399999988</v>
      </c>
      <c r="AD47" s="71">
        <f t="shared" si="50"/>
        <v>28.39436418</v>
      </c>
      <c r="AE47" s="72">
        <f t="shared" si="51"/>
        <v>786.72302981999985</v>
      </c>
      <c r="AF47" s="66">
        <f t="shared" si="52"/>
        <v>0.1617324940916065</v>
      </c>
      <c r="AG47" s="62">
        <f t="shared" si="53"/>
        <v>5.6339017800137569E-3</v>
      </c>
      <c r="AH47" s="68">
        <f t="shared" si="54"/>
        <v>0.15609859231159276</v>
      </c>
      <c r="AI47" s="103"/>
      <c r="AJ47" s="4" t="s">
        <v>8</v>
      </c>
      <c r="AK47" s="4">
        <v>0</v>
      </c>
      <c r="AL47" s="4">
        <v>0</v>
      </c>
      <c r="AM47" s="4" t="s">
        <v>6</v>
      </c>
      <c r="AN47" s="4" t="s">
        <v>1</v>
      </c>
      <c r="AO47" s="4" t="s">
        <v>11</v>
      </c>
      <c r="AU47" s="92"/>
      <c r="AW47" s="4" t="s">
        <v>19</v>
      </c>
    </row>
    <row r="48" spans="1:49" s="4" customFormat="1" x14ac:dyDescent="0.3">
      <c r="A48" s="43" t="s">
        <v>71</v>
      </c>
      <c r="B48" s="19" t="s">
        <v>66</v>
      </c>
      <c r="C48" s="19">
        <f t="shared" si="47"/>
        <v>32</v>
      </c>
      <c r="D48" s="16">
        <v>1424</v>
      </c>
      <c r="E48" s="16">
        <v>2003</v>
      </c>
      <c r="F48" s="16" t="s">
        <v>26</v>
      </c>
      <c r="G48" s="16"/>
      <c r="H48" s="16"/>
      <c r="I48" s="16">
        <v>1994</v>
      </c>
      <c r="J48" s="16"/>
      <c r="K48" s="16"/>
      <c r="L48" s="105">
        <v>3.4</v>
      </c>
      <c r="M48" s="106">
        <v>3.4</v>
      </c>
      <c r="N48" s="106" t="s">
        <v>78</v>
      </c>
      <c r="O48" s="29">
        <f t="shared" si="48"/>
        <v>9.7817999999999987</v>
      </c>
      <c r="P48" s="22"/>
      <c r="Q48" s="22"/>
      <c r="R48" s="45">
        <v>2017</v>
      </c>
      <c r="S48" s="22" t="s">
        <v>26</v>
      </c>
      <c r="T48" s="22"/>
      <c r="U48" s="22">
        <v>2015</v>
      </c>
      <c r="V48" s="22"/>
      <c r="W48" s="22"/>
      <c r="X48" s="110">
        <v>0.09</v>
      </c>
      <c r="Y48" s="111">
        <v>0.114</v>
      </c>
      <c r="Z48" s="111">
        <v>0.14000000000000001</v>
      </c>
      <c r="AA48" s="30">
        <f t="shared" si="49"/>
        <v>0.34074599999999999</v>
      </c>
      <c r="AB48" s="19">
        <v>83.33</v>
      </c>
      <c r="AC48" s="64">
        <f t="shared" si="5"/>
        <v>815.11739399999988</v>
      </c>
      <c r="AD48" s="71">
        <f t="shared" si="50"/>
        <v>28.39436418</v>
      </c>
      <c r="AE48" s="72">
        <f t="shared" si="51"/>
        <v>786.72302981999985</v>
      </c>
      <c r="AF48" s="66">
        <f t="shared" si="52"/>
        <v>0.1617324940916065</v>
      </c>
      <c r="AG48" s="62">
        <f t="shared" si="53"/>
        <v>5.6339017800137569E-3</v>
      </c>
      <c r="AH48" s="68">
        <f t="shared" si="54"/>
        <v>0.15609859231159276</v>
      </c>
      <c r="AI48" s="103"/>
      <c r="AJ48" s="4" t="s">
        <v>8</v>
      </c>
      <c r="AK48" s="4">
        <v>0</v>
      </c>
      <c r="AL48" s="4">
        <v>0</v>
      </c>
      <c r="AM48" s="4" t="s">
        <v>6</v>
      </c>
      <c r="AN48" s="4" t="s">
        <v>1</v>
      </c>
      <c r="AO48" s="4" t="s">
        <v>11</v>
      </c>
      <c r="AU48" s="92"/>
      <c r="AW48" s="4" t="s">
        <v>19</v>
      </c>
    </row>
    <row r="49" spans="1:49" s="4" customFormat="1" x14ac:dyDescent="0.3">
      <c r="A49" s="43" t="s">
        <v>71</v>
      </c>
      <c r="B49" s="19" t="s">
        <v>66</v>
      </c>
      <c r="C49" s="19">
        <f t="shared" si="47"/>
        <v>33</v>
      </c>
      <c r="D49" s="16">
        <v>1426</v>
      </c>
      <c r="E49" s="16">
        <v>2003</v>
      </c>
      <c r="F49" s="16" t="s">
        <v>26</v>
      </c>
      <c r="G49" s="16"/>
      <c r="H49" s="16"/>
      <c r="I49" s="16">
        <v>1994</v>
      </c>
      <c r="J49" s="16"/>
      <c r="K49" s="16"/>
      <c r="L49" s="105">
        <v>3.4</v>
      </c>
      <c r="M49" s="106">
        <v>3.4</v>
      </c>
      <c r="N49" s="106" t="s">
        <v>78</v>
      </c>
      <c r="O49" s="29">
        <f t="shared" si="48"/>
        <v>9.7817999999999987</v>
      </c>
      <c r="P49" s="22"/>
      <c r="Q49" s="22"/>
      <c r="R49" s="45">
        <v>2017</v>
      </c>
      <c r="S49" s="22" t="s">
        <v>26</v>
      </c>
      <c r="T49" s="22"/>
      <c r="U49" s="22">
        <v>2015</v>
      </c>
      <c r="V49" s="22"/>
      <c r="W49" s="22"/>
      <c r="X49" s="110">
        <v>0.09</v>
      </c>
      <c r="Y49" s="111">
        <v>0.114</v>
      </c>
      <c r="Z49" s="111">
        <v>0.14000000000000001</v>
      </c>
      <c r="AA49" s="30">
        <f t="shared" si="49"/>
        <v>0.34074599999999999</v>
      </c>
      <c r="AB49" s="19">
        <v>83.33</v>
      </c>
      <c r="AC49" s="64">
        <f t="shared" si="5"/>
        <v>815.11739399999988</v>
      </c>
      <c r="AD49" s="71">
        <f t="shared" si="50"/>
        <v>28.39436418</v>
      </c>
      <c r="AE49" s="72">
        <f t="shared" si="51"/>
        <v>786.72302981999985</v>
      </c>
      <c r="AF49" s="66">
        <f t="shared" si="52"/>
        <v>0.1617324940916065</v>
      </c>
      <c r="AG49" s="62">
        <f t="shared" si="53"/>
        <v>5.6339017800137569E-3</v>
      </c>
      <c r="AH49" s="68">
        <f t="shared" si="54"/>
        <v>0.15609859231159276</v>
      </c>
      <c r="AI49" s="103"/>
      <c r="AJ49" s="4" t="s">
        <v>8</v>
      </c>
      <c r="AK49" s="4">
        <v>0</v>
      </c>
      <c r="AL49" s="4">
        <v>0</v>
      </c>
      <c r="AM49" s="4" t="s">
        <v>6</v>
      </c>
      <c r="AN49" s="4" t="s">
        <v>1</v>
      </c>
      <c r="AO49" s="4" t="s">
        <v>11</v>
      </c>
      <c r="AU49" s="92"/>
      <c r="AW49" s="4" t="s">
        <v>19</v>
      </c>
    </row>
    <row r="50" spans="1:49" s="4" customFormat="1" x14ac:dyDescent="0.3">
      <c r="A50" s="43" t="s">
        <v>71</v>
      </c>
      <c r="B50" s="19" t="s">
        <v>66</v>
      </c>
      <c r="C50" s="19">
        <f t="shared" si="47"/>
        <v>34</v>
      </c>
      <c r="D50" s="16">
        <v>1432</v>
      </c>
      <c r="E50" s="16">
        <v>2003</v>
      </c>
      <c r="F50" s="16" t="s">
        <v>26</v>
      </c>
      <c r="G50" s="16"/>
      <c r="H50" s="16"/>
      <c r="I50" s="16">
        <v>1994</v>
      </c>
      <c r="J50" s="16"/>
      <c r="K50" s="16"/>
      <c r="L50" s="105">
        <v>3.4</v>
      </c>
      <c r="M50" s="106">
        <v>3.4</v>
      </c>
      <c r="N50" s="106" t="s">
        <v>78</v>
      </c>
      <c r="O50" s="29">
        <f t="shared" si="48"/>
        <v>9.7817999999999987</v>
      </c>
      <c r="P50" s="22"/>
      <c r="Q50" s="22"/>
      <c r="R50" s="45">
        <v>2017</v>
      </c>
      <c r="S50" s="22" t="s">
        <v>26</v>
      </c>
      <c r="T50" s="22"/>
      <c r="U50" s="22">
        <v>2015</v>
      </c>
      <c r="V50" s="22"/>
      <c r="W50" s="22"/>
      <c r="X50" s="110">
        <v>0.09</v>
      </c>
      <c r="Y50" s="111">
        <v>0.114</v>
      </c>
      <c r="Z50" s="111">
        <v>0.14000000000000001</v>
      </c>
      <c r="AA50" s="30">
        <f t="shared" si="49"/>
        <v>0.34074599999999999</v>
      </c>
      <c r="AB50" s="19">
        <v>83.33</v>
      </c>
      <c r="AC50" s="64">
        <f t="shared" si="5"/>
        <v>815.11739399999988</v>
      </c>
      <c r="AD50" s="71">
        <f t="shared" si="50"/>
        <v>28.39436418</v>
      </c>
      <c r="AE50" s="72">
        <f t="shared" si="51"/>
        <v>786.72302981999985</v>
      </c>
      <c r="AF50" s="66">
        <f t="shared" si="52"/>
        <v>0.1617324940916065</v>
      </c>
      <c r="AG50" s="62">
        <f t="shared" si="53"/>
        <v>5.6339017800137569E-3</v>
      </c>
      <c r="AH50" s="68">
        <f t="shared" si="54"/>
        <v>0.15609859231159276</v>
      </c>
      <c r="AI50" s="103"/>
      <c r="AJ50" s="4" t="s">
        <v>8</v>
      </c>
      <c r="AK50" s="4">
        <v>0</v>
      </c>
      <c r="AL50" s="4">
        <v>0</v>
      </c>
      <c r="AM50" s="4" t="s">
        <v>6</v>
      </c>
      <c r="AN50" s="4" t="s">
        <v>1</v>
      </c>
      <c r="AO50" s="4" t="s">
        <v>11</v>
      </c>
      <c r="AU50" s="92"/>
      <c r="AW50" s="4" t="s">
        <v>19</v>
      </c>
    </row>
    <row r="51" spans="1:49" s="4" customFormat="1" x14ac:dyDescent="0.3">
      <c r="A51" s="43" t="s">
        <v>71</v>
      </c>
      <c r="B51" s="19" t="s">
        <v>66</v>
      </c>
      <c r="C51" s="19">
        <f t="shared" si="47"/>
        <v>35</v>
      </c>
      <c r="D51" s="16">
        <v>1433</v>
      </c>
      <c r="E51" s="16">
        <v>2003</v>
      </c>
      <c r="F51" s="16" t="s">
        <v>26</v>
      </c>
      <c r="G51" s="16"/>
      <c r="H51" s="16"/>
      <c r="I51" s="16">
        <v>1994</v>
      </c>
      <c r="J51" s="16"/>
      <c r="K51" s="16"/>
      <c r="L51" s="105">
        <v>3.4</v>
      </c>
      <c r="M51" s="106">
        <v>3.4</v>
      </c>
      <c r="N51" s="106" t="s">
        <v>78</v>
      </c>
      <c r="O51" s="29">
        <f t="shared" si="48"/>
        <v>9.7817999999999987</v>
      </c>
      <c r="P51" s="22"/>
      <c r="Q51" s="22"/>
      <c r="R51" s="45">
        <v>2017</v>
      </c>
      <c r="S51" s="22" t="s">
        <v>26</v>
      </c>
      <c r="T51" s="22"/>
      <c r="U51" s="22">
        <v>2015</v>
      </c>
      <c r="V51" s="22"/>
      <c r="W51" s="22"/>
      <c r="X51" s="110">
        <v>0.09</v>
      </c>
      <c r="Y51" s="111">
        <v>0.114</v>
      </c>
      <c r="Z51" s="111">
        <v>0.14000000000000001</v>
      </c>
      <c r="AA51" s="30">
        <f t="shared" si="49"/>
        <v>0.34074599999999999</v>
      </c>
      <c r="AB51" s="19">
        <v>83.33</v>
      </c>
      <c r="AC51" s="64">
        <f t="shared" si="5"/>
        <v>815.11739399999988</v>
      </c>
      <c r="AD51" s="71">
        <f t="shared" si="50"/>
        <v>28.39436418</v>
      </c>
      <c r="AE51" s="72">
        <f t="shared" si="51"/>
        <v>786.72302981999985</v>
      </c>
      <c r="AF51" s="66">
        <f t="shared" si="52"/>
        <v>0.1617324940916065</v>
      </c>
      <c r="AG51" s="62">
        <f t="shared" si="53"/>
        <v>5.6339017800137569E-3</v>
      </c>
      <c r="AH51" s="68">
        <f t="shared" si="54"/>
        <v>0.15609859231159276</v>
      </c>
      <c r="AI51" s="103"/>
      <c r="AJ51" s="4" t="s">
        <v>8</v>
      </c>
      <c r="AK51" s="4">
        <v>0</v>
      </c>
      <c r="AL51" s="4">
        <v>0</v>
      </c>
      <c r="AM51" s="4" t="s">
        <v>6</v>
      </c>
      <c r="AN51" s="4" t="s">
        <v>1</v>
      </c>
      <c r="AO51" s="4" t="s">
        <v>11</v>
      </c>
      <c r="AU51" s="92"/>
      <c r="AW51" s="4" t="s">
        <v>19</v>
      </c>
    </row>
    <row r="52" spans="1:49" s="4" customFormat="1" x14ac:dyDescent="0.3">
      <c r="A52" s="43" t="s">
        <v>71</v>
      </c>
      <c r="B52" s="19" t="s">
        <v>66</v>
      </c>
      <c r="C52" s="19">
        <f t="shared" si="47"/>
        <v>36</v>
      </c>
      <c r="D52" s="16">
        <v>1434</v>
      </c>
      <c r="E52" s="16">
        <v>2003</v>
      </c>
      <c r="F52" s="16" t="s">
        <v>26</v>
      </c>
      <c r="G52" s="16"/>
      <c r="H52" s="16"/>
      <c r="I52" s="16">
        <v>1994</v>
      </c>
      <c r="J52" s="16"/>
      <c r="K52" s="16"/>
      <c r="L52" s="105">
        <v>3.4</v>
      </c>
      <c r="M52" s="106">
        <v>3.4</v>
      </c>
      <c r="N52" s="106" t="s">
        <v>78</v>
      </c>
      <c r="O52" s="29">
        <f t="shared" si="48"/>
        <v>9.7817999999999987</v>
      </c>
      <c r="P52" s="22"/>
      <c r="Q52" s="22"/>
      <c r="R52" s="45">
        <v>2017</v>
      </c>
      <c r="S52" s="22" t="s">
        <v>26</v>
      </c>
      <c r="T52" s="22"/>
      <c r="U52" s="22">
        <v>2015</v>
      </c>
      <c r="V52" s="22"/>
      <c r="W52" s="22"/>
      <c r="X52" s="110">
        <v>0.09</v>
      </c>
      <c r="Y52" s="111">
        <v>0.114</v>
      </c>
      <c r="Z52" s="111">
        <v>0.14000000000000001</v>
      </c>
      <c r="AA52" s="30">
        <f t="shared" si="49"/>
        <v>0.34074599999999999</v>
      </c>
      <c r="AB52" s="19">
        <v>83.33</v>
      </c>
      <c r="AC52" s="64">
        <f t="shared" si="5"/>
        <v>815.11739399999988</v>
      </c>
      <c r="AD52" s="71">
        <f t="shared" si="50"/>
        <v>28.39436418</v>
      </c>
      <c r="AE52" s="72">
        <f t="shared" si="51"/>
        <v>786.72302981999985</v>
      </c>
      <c r="AF52" s="66">
        <f t="shared" si="52"/>
        <v>0.1617324940916065</v>
      </c>
      <c r="AG52" s="62">
        <f t="shared" si="53"/>
        <v>5.6339017800137569E-3</v>
      </c>
      <c r="AH52" s="68">
        <f t="shared" si="54"/>
        <v>0.15609859231159276</v>
      </c>
      <c r="AI52" s="103"/>
      <c r="AJ52" s="4" t="s">
        <v>8</v>
      </c>
      <c r="AK52" s="4">
        <v>0</v>
      </c>
      <c r="AL52" s="4">
        <v>0</v>
      </c>
      <c r="AM52" s="4" t="s">
        <v>6</v>
      </c>
      <c r="AN52" s="4" t="s">
        <v>1</v>
      </c>
      <c r="AO52" s="4" t="s">
        <v>11</v>
      </c>
      <c r="AU52" s="92"/>
      <c r="AW52" s="4" t="s">
        <v>19</v>
      </c>
    </row>
    <row r="53" spans="1:49" s="4" customFormat="1" x14ac:dyDescent="0.3">
      <c r="A53" s="43" t="s">
        <v>71</v>
      </c>
      <c r="B53" s="19" t="s">
        <v>66</v>
      </c>
      <c r="C53" s="19">
        <f t="shared" si="47"/>
        <v>37</v>
      </c>
      <c r="D53" s="16">
        <v>2411</v>
      </c>
      <c r="E53" s="16">
        <v>2003</v>
      </c>
      <c r="F53" s="16" t="s">
        <v>26</v>
      </c>
      <c r="G53" s="16"/>
      <c r="H53" s="16"/>
      <c r="I53" s="16">
        <v>1994</v>
      </c>
      <c r="J53" s="16"/>
      <c r="K53" s="16"/>
      <c r="L53" s="105">
        <v>3.4</v>
      </c>
      <c r="M53" s="106">
        <v>3.4</v>
      </c>
      <c r="N53" s="106" t="s">
        <v>78</v>
      </c>
      <c r="O53" s="29">
        <f t="shared" si="48"/>
        <v>9.7817999999999987</v>
      </c>
      <c r="P53" s="22"/>
      <c r="Q53" s="22"/>
      <c r="R53" s="45">
        <v>2017</v>
      </c>
      <c r="S53" s="22" t="s">
        <v>26</v>
      </c>
      <c r="T53" s="22"/>
      <c r="U53" s="22">
        <v>2015</v>
      </c>
      <c r="V53" s="22"/>
      <c r="W53" s="22"/>
      <c r="X53" s="110">
        <v>0.09</v>
      </c>
      <c r="Y53" s="111">
        <v>0.114</v>
      </c>
      <c r="Z53" s="111">
        <v>0.14000000000000001</v>
      </c>
      <c r="AA53" s="30">
        <f t="shared" si="49"/>
        <v>0.34074599999999999</v>
      </c>
      <c r="AB53" s="19">
        <v>83.33</v>
      </c>
      <c r="AC53" s="64">
        <f t="shared" si="5"/>
        <v>815.11739399999988</v>
      </c>
      <c r="AD53" s="71">
        <f t="shared" si="50"/>
        <v>28.39436418</v>
      </c>
      <c r="AE53" s="72">
        <f t="shared" si="51"/>
        <v>786.72302981999985</v>
      </c>
      <c r="AF53" s="66">
        <f t="shared" si="52"/>
        <v>0.1617324940916065</v>
      </c>
      <c r="AG53" s="62">
        <f t="shared" si="53"/>
        <v>5.6339017800137569E-3</v>
      </c>
      <c r="AH53" s="68">
        <f t="shared" si="54"/>
        <v>0.15609859231159276</v>
      </c>
      <c r="AI53" s="103"/>
      <c r="AJ53" s="4" t="s">
        <v>8</v>
      </c>
      <c r="AK53" s="4">
        <v>0</v>
      </c>
      <c r="AL53" s="4">
        <v>0</v>
      </c>
      <c r="AM53" s="4" t="s">
        <v>6</v>
      </c>
      <c r="AN53" s="4" t="s">
        <v>1</v>
      </c>
      <c r="AO53" s="4" t="s">
        <v>11</v>
      </c>
      <c r="AU53" s="92"/>
      <c r="AW53" s="4" t="s">
        <v>19</v>
      </c>
    </row>
    <row r="54" spans="1:49" s="4" customFormat="1" x14ac:dyDescent="0.3">
      <c r="A54" s="43" t="s">
        <v>71</v>
      </c>
      <c r="B54" s="19" t="s">
        <v>66</v>
      </c>
      <c r="C54" s="19">
        <f t="shared" si="47"/>
        <v>38</v>
      </c>
      <c r="D54" s="16">
        <v>2412</v>
      </c>
      <c r="E54" s="16">
        <v>2003</v>
      </c>
      <c r="F54" s="16" t="s">
        <v>26</v>
      </c>
      <c r="G54" s="16"/>
      <c r="H54" s="16"/>
      <c r="I54" s="16">
        <v>1994</v>
      </c>
      <c r="J54" s="16"/>
      <c r="K54" s="16"/>
      <c r="L54" s="105">
        <v>3.4</v>
      </c>
      <c r="M54" s="106">
        <v>3.4</v>
      </c>
      <c r="N54" s="106" t="s">
        <v>78</v>
      </c>
      <c r="O54" s="29">
        <f t="shared" si="48"/>
        <v>9.7817999999999987</v>
      </c>
      <c r="P54" s="22"/>
      <c r="Q54" s="22"/>
      <c r="R54" s="45">
        <v>2017</v>
      </c>
      <c r="S54" s="22" t="s">
        <v>26</v>
      </c>
      <c r="T54" s="22"/>
      <c r="U54" s="22">
        <v>2015</v>
      </c>
      <c r="V54" s="22"/>
      <c r="W54" s="22"/>
      <c r="X54" s="110">
        <v>0.09</v>
      </c>
      <c r="Y54" s="111">
        <v>0.114</v>
      </c>
      <c r="Z54" s="111">
        <v>0.14000000000000001</v>
      </c>
      <c r="AA54" s="30">
        <f t="shared" si="49"/>
        <v>0.34074599999999999</v>
      </c>
      <c r="AB54" s="19">
        <v>83.33</v>
      </c>
      <c r="AC54" s="64">
        <f t="shared" si="5"/>
        <v>815.11739399999988</v>
      </c>
      <c r="AD54" s="71">
        <f t="shared" si="50"/>
        <v>28.39436418</v>
      </c>
      <c r="AE54" s="72">
        <f t="shared" si="51"/>
        <v>786.72302981999985</v>
      </c>
      <c r="AF54" s="66">
        <f t="shared" si="52"/>
        <v>0.1617324940916065</v>
      </c>
      <c r="AG54" s="62">
        <f t="shared" si="53"/>
        <v>5.6339017800137569E-3</v>
      </c>
      <c r="AH54" s="68">
        <f t="shared" si="54"/>
        <v>0.15609859231159276</v>
      </c>
      <c r="AI54" s="103"/>
      <c r="AJ54" s="4" t="s">
        <v>8</v>
      </c>
      <c r="AK54" s="4">
        <v>0</v>
      </c>
      <c r="AL54" s="4">
        <v>0</v>
      </c>
      <c r="AM54" s="4" t="s">
        <v>6</v>
      </c>
      <c r="AN54" s="4" t="s">
        <v>1</v>
      </c>
      <c r="AO54" s="4" t="s">
        <v>11</v>
      </c>
      <c r="AU54" s="92"/>
      <c r="AW54" s="4" t="s">
        <v>19</v>
      </c>
    </row>
    <row r="55" spans="1:49" s="4" customFormat="1" x14ac:dyDescent="0.3">
      <c r="A55" s="43" t="s">
        <v>71</v>
      </c>
      <c r="B55" s="19" t="s">
        <v>66</v>
      </c>
      <c r="C55" s="19">
        <f t="shared" si="47"/>
        <v>39</v>
      </c>
      <c r="D55" s="16">
        <v>2419</v>
      </c>
      <c r="E55" s="16">
        <v>2003</v>
      </c>
      <c r="F55" s="16" t="s">
        <v>26</v>
      </c>
      <c r="G55" s="16"/>
      <c r="H55" s="16"/>
      <c r="I55" s="16">
        <v>1994</v>
      </c>
      <c r="J55" s="16"/>
      <c r="K55" s="16"/>
      <c r="L55" s="105">
        <v>3.4</v>
      </c>
      <c r="M55" s="106">
        <v>3.4</v>
      </c>
      <c r="N55" s="106" t="s">
        <v>78</v>
      </c>
      <c r="O55" s="29">
        <f t="shared" si="48"/>
        <v>9.7817999999999987</v>
      </c>
      <c r="P55" s="22"/>
      <c r="Q55" s="22"/>
      <c r="R55" s="45">
        <v>2017</v>
      </c>
      <c r="S55" s="22" t="s">
        <v>26</v>
      </c>
      <c r="T55" s="22"/>
      <c r="U55" s="22">
        <v>2015</v>
      </c>
      <c r="V55" s="22"/>
      <c r="W55" s="22"/>
      <c r="X55" s="110">
        <v>0.09</v>
      </c>
      <c r="Y55" s="111">
        <v>0.114</v>
      </c>
      <c r="Z55" s="111">
        <v>0.14000000000000001</v>
      </c>
      <c r="AA55" s="30">
        <f t="shared" si="49"/>
        <v>0.34074599999999999</v>
      </c>
      <c r="AB55" s="19">
        <v>83.33</v>
      </c>
      <c r="AC55" s="64">
        <f t="shared" si="5"/>
        <v>815.11739399999988</v>
      </c>
      <c r="AD55" s="71">
        <f t="shared" si="50"/>
        <v>28.39436418</v>
      </c>
      <c r="AE55" s="72">
        <f t="shared" si="51"/>
        <v>786.72302981999985</v>
      </c>
      <c r="AF55" s="66">
        <f t="shared" si="52"/>
        <v>0.1617324940916065</v>
      </c>
      <c r="AG55" s="62">
        <f t="shared" si="53"/>
        <v>5.6339017800137569E-3</v>
      </c>
      <c r="AH55" s="68">
        <f t="shared" si="54"/>
        <v>0.15609859231159276</v>
      </c>
      <c r="AI55" s="103"/>
      <c r="AJ55" s="4" t="s">
        <v>8</v>
      </c>
      <c r="AK55" s="4">
        <v>0</v>
      </c>
      <c r="AL55" s="4">
        <v>0</v>
      </c>
      <c r="AM55" s="4" t="s">
        <v>6</v>
      </c>
      <c r="AN55" s="4" t="s">
        <v>1</v>
      </c>
      <c r="AO55" s="4" t="s">
        <v>11</v>
      </c>
      <c r="AU55" s="92"/>
      <c r="AW55" s="4" t="s">
        <v>19</v>
      </c>
    </row>
    <row r="56" spans="1:49" s="4" customFormat="1" x14ac:dyDescent="0.3">
      <c r="A56" s="43" t="s">
        <v>71</v>
      </c>
      <c r="B56" s="19" t="s">
        <v>66</v>
      </c>
      <c r="C56" s="19">
        <f t="shared" si="47"/>
        <v>40</v>
      </c>
      <c r="D56" s="16">
        <v>2422</v>
      </c>
      <c r="E56" s="16">
        <v>2003</v>
      </c>
      <c r="F56" s="16" t="s">
        <v>26</v>
      </c>
      <c r="G56" s="16"/>
      <c r="H56" s="16"/>
      <c r="I56" s="16">
        <v>1994</v>
      </c>
      <c r="J56" s="16"/>
      <c r="K56" s="16"/>
      <c r="L56" s="105">
        <v>3.4</v>
      </c>
      <c r="M56" s="106">
        <v>3.4</v>
      </c>
      <c r="N56" s="106" t="s">
        <v>78</v>
      </c>
      <c r="O56" s="29">
        <f t="shared" si="48"/>
        <v>9.7817999999999987</v>
      </c>
      <c r="P56" s="22"/>
      <c r="Q56" s="22"/>
      <c r="R56" s="45">
        <v>2017</v>
      </c>
      <c r="S56" s="22" t="s">
        <v>26</v>
      </c>
      <c r="T56" s="22"/>
      <c r="U56" s="22">
        <v>2015</v>
      </c>
      <c r="V56" s="22"/>
      <c r="W56" s="22"/>
      <c r="X56" s="110">
        <v>0.09</v>
      </c>
      <c r="Y56" s="111">
        <v>0.114</v>
      </c>
      <c r="Z56" s="111">
        <v>0.14000000000000001</v>
      </c>
      <c r="AA56" s="30">
        <f t="shared" si="49"/>
        <v>0.34074599999999999</v>
      </c>
      <c r="AB56" s="19">
        <v>83.33</v>
      </c>
      <c r="AC56" s="64">
        <f t="shared" si="5"/>
        <v>815.11739399999988</v>
      </c>
      <c r="AD56" s="71">
        <f t="shared" si="50"/>
        <v>28.39436418</v>
      </c>
      <c r="AE56" s="72">
        <f t="shared" si="51"/>
        <v>786.72302981999985</v>
      </c>
      <c r="AF56" s="66">
        <f t="shared" si="52"/>
        <v>0.1617324940916065</v>
      </c>
      <c r="AG56" s="62">
        <f t="shared" si="53"/>
        <v>5.6339017800137569E-3</v>
      </c>
      <c r="AH56" s="68">
        <f t="shared" si="54"/>
        <v>0.15609859231159276</v>
      </c>
      <c r="AI56" s="103">
        <f>SUM(AH17:AH56)</f>
        <v>6.5103266239087079</v>
      </c>
      <c r="AJ56" s="4" t="s">
        <v>8</v>
      </c>
      <c r="AK56" s="4">
        <v>0</v>
      </c>
      <c r="AL56" s="4">
        <v>0</v>
      </c>
      <c r="AM56" s="4" t="s">
        <v>6</v>
      </c>
      <c r="AN56" s="4" t="s">
        <v>1</v>
      </c>
      <c r="AO56" s="4" t="s">
        <v>11</v>
      </c>
      <c r="AU56" s="90">
        <f>SUM(AH17:AH56)</f>
        <v>6.5103266239087079</v>
      </c>
      <c r="AW56" s="4" t="s">
        <v>19</v>
      </c>
    </row>
    <row r="57" spans="1:49" s="4" customFormat="1" x14ac:dyDescent="0.3">
      <c r="L57" s="107"/>
      <c r="M57" s="107"/>
      <c r="N57" s="107"/>
      <c r="X57" s="104"/>
      <c r="Y57" s="104"/>
      <c r="Z57" s="104"/>
      <c r="AJ57" s="40"/>
      <c r="AV57" s="93"/>
    </row>
    <row r="58" spans="1:49" s="4" customFormat="1" x14ac:dyDescent="0.3">
      <c r="G58" s="4" t="s">
        <v>38</v>
      </c>
      <c r="H58" s="23" t="s">
        <v>39</v>
      </c>
      <c r="X58" s="104"/>
      <c r="Y58" s="104"/>
      <c r="Z58" s="104"/>
      <c r="AJ58" s="40"/>
      <c r="AV58" s="93"/>
    </row>
    <row r="59" spans="1:49" s="4" customFormat="1" x14ac:dyDescent="0.3">
      <c r="X59" s="104"/>
      <c r="Y59" s="104"/>
      <c r="Z59" s="104"/>
      <c r="AJ59" s="40"/>
      <c r="AV59" s="93"/>
    </row>
    <row r="60" spans="1:49" x14ac:dyDescent="0.3">
      <c r="X60" s="112"/>
      <c r="Y60" s="112"/>
      <c r="Z60" s="112"/>
    </row>
    <row r="61" spans="1:49" x14ac:dyDescent="0.3">
      <c r="G61" s="1" t="s">
        <v>41</v>
      </c>
      <c r="H61" s="1">
        <v>61.024000000000001</v>
      </c>
      <c r="I61" s="1" t="s">
        <v>40</v>
      </c>
      <c r="X61" s="112"/>
      <c r="Y61" s="112"/>
      <c r="Z61" s="112"/>
    </row>
    <row r="62" spans="1:49" x14ac:dyDescent="0.3">
      <c r="X62" s="112"/>
      <c r="Y62" s="112"/>
      <c r="Z62" s="112"/>
    </row>
    <row r="63" spans="1:49" x14ac:dyDescent="0.3">
      <c r="G63" s="1" t="s">
        <v>42</v>
      </c>
      <c r="H63" s="1" t="s">
        <v>43</v>
      </c>
      <c r="M63" s="1" t="s">
        <v>19</v>
      </c>
      <c r="X63" s="112"/>
      <c r="Y63" s="112"/>
      <c r="Z63" s="112"/>
    </row>
    <row r="64" spans="1:49" x14ac:dyDescent="0.3">
      <c r="G64" s="1">
        <v>6.7</v>
      </c>
      <c r="H64" s="24">
        <f>G64*H61</f>
        <v>408.86080000000004</v>
      </c>
    </row>
  </sheetData>
  <mergeCells count="1">
    <mergeCell ref="Z2:AB2"/>
  </mergeCells>
  <hyperlinks>
    <hyperlink ref="H58" r:id="rId1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25" sqref="E25"/>
    </sheetView>
  </sheetViews>
  <sheetFormatPr defaultRowHeight="13.2" x14ac:dyDescent="0.25"/>
  <cols>
    <col min="2" max="6" width="16.6640625" customWidth="1"/>
  </cols>
  <sheetData>
    <row r="1" spans="1:6" x14ac:dyDescent="0.25">
      <c r="A1" s="125" t="s">
        <v>87</v>
      </c>
    </row>
    <row r="2" spans="1:6" ht="13.8" thickBot="1" x14ac:dyDescent="0.3">
      <c r="A2" s="125"/>
    </row>
    <row r="3" spans="1:6" x14ac:dyDescent="0.25">
      <c r="A3" s="116"/>
      <c r="B3" s="117"/>
      <c r="C3" s="117"/>
      <c r="D3" s="117"/>
      <c r="E3" s="117"/>
      <c r="F3" s="118"/>
    </row>
    <row r="4" spans="1:6" ht="13.8" thickBot="1" x14ac:dyDescent="0.3">
      <c r="A4" s="119"/>
      <c r="B4" s="120">
        <v>1999</v>
      </c>
      <c r="C4" s="120">
        <v>2000</v>
      </c>
      <c r="D4" s="120">
        <v>2001</v>
      </c>
      <c r="E4" s="120">
        <v>2002</v>
      </c>
      <c r="F4" s="121">
        <v>2003</v>
      </c>
    </row>
    <row r="5" spans="1:6" x14ac:dyDescent="0.25">
      <c r="A5" s="126" t="s">
        <v>75</v>
      </c>
      <c r="B5" s="127">
        <v>1.95</v>
      </c>
      <c r="C5" s="127">
        <v>3.2</v>
      </c>
      <c r="D5" s="127">
        <v>3.2</v>
      </c>
      <c r="E5" s="127">
        <v>2.1</v>
      </c>
      <c r="F5" s="128">
        <v>3.3975238095238089</v>
      </c>
    </row>
    <row r="6" spans="1:6" x14ac:dyDescent="0.25">
      <c r="A6" s="126" t="s">
        <v>76</v>
      </c>
      <c r="B6" s="127">
        <v>3.7919927437641738</v>
      </c>
      <c r="C6" s="127">
        <v>3.7683578779999998</v>
      </c>
      <c r="D6" s="127">
        <v>3.7146835360576933</v>
      </c>
      <c r="E6" s="127">
        <v>3.5839428104575179</v>
      </c>
      <c r="F6" s="128">
        <v>3.3975238095238089</v>
      </c>
    </row>
    <row r="7" spans="1:6" ht="13.8" thickBot="1" x14ac:dyDescent="0.3">
      <c r="A7" s="119" t="s">
        <v>77</v>
      </c>
      <c r="B7" s="129">
        <v>4.6000000000000005</v>
      </c>
      <c r="C7" s="129">
        <v>4.5</v>
      </c>
      <c r="D7" s="129">
        <v>4.0635000000000003</v>
      </c>
      <c r="E7" s="129">
        <v>3.9</v>
      </c>
      <c r="F7" s="130">
        <v>3.3975238095238089</v>
      </c>
    </row>
    <row r="9" spans="1:6" ht="13.8" thickBot="1" x14ac:dyDescent="0.3"/>
    <row r="10" spans="1:6" ht="13.8" thickBot="1" x14ac:dyDescent="0.3">
      <c r="B10" s="122" t="s">
        <v>86</v>
      </c>
      <c r="C10" s="123"/>
      <c r="D10" s="123"/>
      <c r="E10" s="124"/>
    </row>
    <row r="11" spans="1:6" x14ac:dyDescent="0.25">
      <c r="B11" s="131" t="s">
        <v>81</v>
      </c>
      <c r="C11" s="132">
        <v>8.9826691573266879E-2</v>
      </c>
      <c r="D11" s="132">
        <v>0.13840397121903972</v>
      </c>
      <c r="E11" s="133" t="s">
        <v>82</v>
      </c>
    </row>
    <row r="12" spans="1:6" x14ac:dyDescent="0.25">
      <c r="B12" s="131"/>
      <c r="C12" s="132" t="s">
        <v>83</v>
      </c>
      <c r="D12" s="132" t="s">
        <v>84</v>
      </c>
      <c r="E12" s="133"/>
    </row>
    <row r="13" spans="1:6" x14ac:dyDescent="0.25">
      <c r="B13" s="131"/>
      <c r="C13" s="132"/>
      <c r="D13" s="132"/>
      <c r="E13" s="133"/>
    </row>
    <row r="14" spans="1:6" x14ac:dyDescent="0.25">
      <c r="B14" s="131"/>
      <c r="C14" s="132"/>
      <c r="D14" s="132"/>
      <c r="E14" s="133"/>
    </row>
    <row r="15" spans="1:6" ht="13.8" thickBot="1" x14ac:dyDescent="0.3">
      <c r="B15" s="134" t="s">
        <v>85</v>
      </c>
      <c r="C15" s="135">
        <v>0.11411533139615329</v>
      </c>
      <c r="D15" s="135" t="s">
        <v>82</v>
      </c>
      <c r="E15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NOx Credit for Buses</vt:lpstr>
      <vt:lpstr>NOx from EPA HDD Certifications</vt:lpstr>
    </vt:vector>
  </TitlesOfParts>
  <Company>GA Dept.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allman</dc:creator>
  <cp:lastModifiedBy>Boylan, James</cp:lastModifiedBy>
  <cp:lastPrinted>2015-03-31T13:53:18Z</cp:lastPrinted>
  <dcterms:created xsi:type="dcterms:W3CDTF">2010-01-29T13:40:01Z</dcterms:created>
  <dcterms:modified xsi:type="dcterms:W3CDTF">2018-05-03T17:49:43Z</dcterms:modified>
</cp:coreProperties>
</file>