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8780" windowHeight="11700" activeTab="1"/>
  </bookViews>
  <sheets>
    <sheet name="2002" sheetId="4" r:id="rId1"/>
    <sheet name="2008" sheetId="3" r:id="rId2"/>
    <sheet name="2024" sheetId="1" r:id="rId3"/>
  </sheets>
  <calcPr calcId="144525"/>
</workbook>
</file>

<file path=xl/calcChain.xml><?xml version="1.0" encoding="utf-8"?>
<calcChain xmlns="http://schemas.openxmlformats.org/spreadsheetml/2006/main">
  <c r="F42" i="3" l="1"/>
  <c r="N25" i="4"/>
  <c r="C34" i="4" s="1"/>
  <c r="D34" i="4" s="1"/>
  <c r="E34" i="4" s="1"/>
  <c r="L24" i="3"/>
  <c r="L25" i="3"/>
  <c r="N29" i="3"/>
  <c r="N27" i="3"/>
  <c r="N25" i="3"/>
  <c r="C34" i="3" s="1"/>
  <c r="D34" i="3" s="1"/>
  <c r="E34" i="3" s="1"/>
  <c r="N29" i="4"/>
  <c r="N27" i="4"/>
  <c r="N29" i="1"/>
  <c r="N27" i="1"/>
  <c r="N25" i="1"/>
  <c r="C34" i="1" s="1"/>
  <c r="D34" i="1" s="1"/>
  <c r="E34" i="1" s="1"/>
  <c r="L18" i="1"/>
  <c r="L25" i="4"/>
  <c r="J25" i="4"/>
  <c r="H25" i="4"/>
  <c r="E25" i="4"/>
  <c r="C25" i="4"/>
  <c r="L24" i="4"/>
  <c r="J24" i="4"/>
  <c r="H24" i="4"/>
  <c r="E24" i="4"/>
  <c r="C24" i="4"/>
  <c r="L22" i="4"/>
  <c r="J22" i="4"/>
  <c r="H22" i="4"/>
  <c r="E22" i="4"/>
  <c r="C22" i="4"/>
  <c r="L21" i="4"/>
  <c r="J21" i="4"/>
  <c r="H21" i="4"/>
  <c r="E21" i="4"/>
  <c r="C21" i="4"/>
  <c r="L19" i="4"/>
  <c r="J19" i="4"/>
  <c r="H19" i="4"/>
  <c r="E19" i="4"/>
  <c r="C19" i="4"/>
  <c r="L18" i="4"/>
  <c r="J18" i="4"/>
  <c r="H18" i="4"/>
  <c r="E18" i="4"/>
  <c r="C18" i="4"/>
  <c r="C28" i="4" s="1"/>
  <c r="D28" i="4" s="1"/>
  <c r="J25" i="3"/>
  <c r="H25" i="3"/>
  <c r="E25" i="3"/>
  <c r="C25" i="3"/>
  <c r="J24" i="3"/>
  <c r="H24" i="3"/>
  <c r="E24" i="3"/>
  <c r="C24" i="3"/>
  <c r="L22" i="3"/>
  <c r="J22" i="3"/>
  <c r="H22" i="3"/>
  <c r="E22" i="3"/>
  <c r="C22" i="3"/>
  <c r="L21" i="3"/>
  <c r="J21" i="3"/>
  <c r="H21" i="3"/>
  <c r="E21" i="3"/>
  <c r="C21" i="3"/>
  <c r="L19" i="3"/>
  <c r="J19" i="3"/>
  <c r="H19" i="3"/>
  <c r="C33" i="3" s="1"/>
  <c r="D33" i="3" s="1"/>
  <c r="E33" i="3" s="1"/>
  <c r="E19" i="3"/>
  <c r="C19" i="3"/>
  <c r="L18" i="3"/>
  <c r="J18" i="3"/>
  <c r="C32" i="3" s="1"/>
  <c r="D32" i="3" s="1"/>
  <c r="E32" i="3" s="1"/>
  <c r="H18" i="3"/>
  <c r="E18" i="3"/>
  <c r="C18" i="3"/>
  <c r="L25" i="1"/>
  <c r="J25" i="1"/>
  <c r="H25" i="1"/>
  <c r="E25" i="1"/>
  <c r="C25" i="1"/>
  <c r="L24" i="1"/>
  <c r="J24" i="1"/>
  <c r="H24" i="1"/>
  <c r="E24" i="1"/>
  <c r="C24" i="1"/>
  <c r="L22" i="1"/>
  <c r="J22" i="1"/>
  <c r="H22" i="1"/>
  <c r="E22" i="1"/>
  <c r="C22" i="1"/>
  <c r="L21" i="1"/>
  <c r="J21" i="1"/>
  <c r="H21" i="1"/>
  <c r="E21" i="1"/>
  <c r="C21" i="1"/>
  <c r="L19" i="1"/>
  <c r="C33" i="1" s="1"/>
  <c r="J19" i="1"/>
  <c r="H19" i="1"/>
  <c r="E19" i="1"/>
  <c r="C19" i="1"/>
  <c r="J18" i="1"/>
  <c r="H18" i="1"/>
  <c r="E18" i="1"/>
  <c r="C18" i="1"/>
  <c r="C28" i="3" l="1"/>
  <c r="D28" i="3" s="1"/>
  <c r="C29" i="3"/>
  <c r="D29" i="3" s="1"/>
  <c r="C32" i="4"/>
  <c r="D32" i="4" s="1"/>
  <c r="E32" i="4" s="1"/>
  <c r="C28" i="1"/>
  <c r="D28" i="1" s="1"/>
  <c r="C32" i="1"/>
  <c r="C29" i="1"/>
  <c r="D29" i="1" s="1"/>
  <c r="D33" i="1"/>
  <c r="E33" i="1" s="1"/>
  <c r="C33" i="4"/>
  <c r="D33" i="4" s="1"/>
  <c r="E33" i="4" s="1"/>
  <c r="C29" i="4"/>
  <c r="D29" i="4" s="1"/>
  <c r="D32" i="1" l="1"/>
  <c r="E32" i="1" s="1"/>
</calcChain>
</file>

<file path=xl/sharedStrings.xml><?xml version="1.0" encoding="utf-8"?>
<sst xmlns="http://schemas.openxmlformats.org/spreadsheetml/2006/main" count="337" uniqueCount="44">
  <si>
    <t>2024 7 county O3</t>
  </si>
  <si>
    <t>2024 13 county O3</t>
  </si>
  <si>
    <t>2024 7 county PM</t>
  </si>
  <si>
    <t>2024 13 county PM</t>
  </si>
  <si>
    <t>2024 Putnam county PM</t>
  </si>
  <si>
    <t>NOX</t>
  </si>
  <si>
    <t>ROADTYPE</t>
  </si>
  <si>
    <t>7-County Region</t>
  </si>
  <si>
    <t>VOC</t>
  </si>
  <si>
    <t>PM</t>
  </si>
  <si>
    <t>Total</t>
  </si>
  <si>
    <t>Nox Sum</t>
  </si>
  <si>
    <t>VOC Sum</t>
  </si>
  <si>
    <t>PM Sum</t>
  </si>
  <si>
    <t>Running</t>
  </si>
  <si>
    <t>NonRunning</t>
  </si>
  <si>
    <t>2008 7 county O3</t>
  </si>
  <si>
    <t>2008 13 county O3</t>
  </si>
  <si>
    <t>2008 7 county PM</t>
  </si>
  <si>
    <t>2008 13 county PM</t>
  </si>
  <si>
    <t>2008 Putnam county PM</t>
  </si>
  <si>
    <t>Ozone</t>
  </si>
  <si>
    <t>Grams/day</t>
  </si>
  <si>
    <t>tons/day</t>
  </si>
  <si>
    <t>tons/yr</t>
  </si>
  <si>
    <t>*Putnam values are multiplied by .164 because the nonattainment area holds 16.4% of the population</t>
  </si>
  <si>
    <t>*Annual values are reached by multiplying by 341.9809 to account for the MOVES Urban Weekend Adjustment Factor</t>
  </si>
  <si>
    <r>
      <t>Number of weekday equivalents in a year = 365*(5/7)+365*(2/7)*MOVES Urban Weekend Adjustment Factor(.7793) = 341.9809</t>
    </r>
    <r>
      <rPr>
        <sz val="12"/>
        <color theme="1"/>
        <rFont val="Times New Roman"/>
        <family val="1"/>
      </rPr>
      <t xml:space="preserve"> </t>
    </r>
  </si>
  <si>
    <t>2024 SO2</t>
  </si>
  <si>
    <t>13 County</t>
  </si>
  <si>
    <t>7 County</t>
  </si>
  <si>
    <t>13-County Region</t>
  </si>
  <si>
    <t>SO2 Sum</t>
  </si>
  <si>
    <t>Putnam County</t>
  </si>
  <si>
    <t>1-County Region</t>
  </si>
  <si>
    <t>2002 7 county O3</t>
  </si>
  <si>
    <t>2002 13 county O3</t>
  </si>
  <si>
    <t>2002 7 county PM</t>
  </si>
  <si>
    <t>2002 13 county PM</t>
  </si>
  <si>
    <t>2002 Putnam county PM</t>
  </si>
  <si>
    <t>2002 SO2</t>
  </si>
  <si>
    <t>*2002 baseline uses the 2000-2002 average annual weather developed by EPD for ARC's prior emissions analyses</t>
  </si>
  <si>
    <t>*0.03 tons/day Nox are added to account for the Senior I/M exemption program</t>
  </si>
  <si>
    <t>*0.03 tons/day Nox and 0.05 tons/day VOC are added to account for the Senior I/M exemption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</si>
</sst>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33" borderId="10" xfId="0" applyFont="1" applyFill="1" applyBorder="1"/>
    <xf numFmtId="0" fontId="16" fillId="33" borderId="11" xfId="0" applyFont="1" applyFill="1" applyBorder="1"/>
    <xf numFmtId="0" fontId="0" fillId="33" borderId="12" xfId="0" applyFill="1" applyBorder="1"/>
    <xf numFmtId="0" fontId="0" fillId="33" borderId="13" xfId="0" applyFill="1" applyBorder="1"/>
    <xf numFmtId="164" fontId="0" fillId="33" borderId="12" xfId="1" applyNumberFormat="1" applyFont="1" applyFill="1" applyBorder="1"/>
    <xf numFmtId="164" fontId="0" fillId="33" borderId="13" xfId="1" applyNumberFormat="1" applyFont="1" applyFill="1" applyBorder="1"/>
    <xf numFmtId="164" fontId="0" fillId="33" borderId="14" xfId="1" applyNumberFormat="1" applyFont="1" applyFill="1" applyBorder="1"/>
    <xf numFmtId="164" fontId="0" fillId="33" borderId="17" xfId="1" applyNumberFormat="1" applyFont="1" applyFill="1" applyBorder="1"/>
    <xf numFmtId="164" fontId="0" fillId="33" borderId="18" xfId="1" applyNumberFormat="1" applyFont="1" applyFill="1" applyBorder="1"/>
    <xf numFmtId="164" fontId="0" fillId="33" borderId="21" xfId="1" applyNumberFormat="1" applyFont="1" applyFill="1" applyBorder="1"/>
    <xf numFmtId="164" fontId="0" fillId="33" borderId="22" xfId="1" applyNumberFormat="1" applyFont="1" applyFill="1" applyBorder="1"/>
    <xf numFmtId="164" fontId="0" fillId="0" borderId="0" xfId="0" applyNumberFormat="1"/>
    <xf numFmtId="0" fontId="0" fillId="0" borderId="0" xfId="0" applyFill="1" applyBorder="1"/>
    <xf numFmtId="43" fontId="0" fillId="0" borderId="0" xfId="0" applyNumberFormat="1"/>
    <xf numFmtId="0" fontId="0" fillId="0" borderId="0" xfId="0"/>
    <xf numFmtId="2" fontId="0" fillId="0" borderId="0" xfId="0" applyNumberFormat="1"/>
    <xf numFmtId="0" fontId="16" fillId="0" borderId="0" xfId="0" applyFont="1" applyFill="1" applyBorder="1"/>
    <xf numFmtId="0" fontId="16" fillId="0" borderId="0" xfId="0" applyFont="1"/>
    <xf numFmtId="164" fontId="16" fillId="33" borderId="19" xfId="1" applyNumberFormat="1" applyFont="1" applyFill="1" applyBorder="1" applyAlignment="1">
      <alignment horizontal="center"/>
    </xf>
    <xf numFmtId="164" fontId="16" fillId="33" borderId="20" xfId="1" applyNumberFormat="1" applyFont="1" applyFill="1" applyBorder="1" applyAlignment="1">
      <alignment horizontal="center"/>
    </xf>
    <xf numFmtId="164" fontId="16" fillId="33" borderId="15" xfId="1" applyNumberFormat="1" applyFont="1" applyFill="1" applyBorder="1" applyAlignment="1">
      <alignment horizontal="center"/>
    </xf>
    <xf numFmtId="164" fontId="16" fillId="33" borderId="16" xfId="1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zoomScale="85" zoomScaleNormal="85" workbookViewId="0">
      <selection activeCell="B40" sqref="B40"/>
    </sheetView>
  </sheetViews>
  <sheetFormatPr defaultRowHeight="15" x14ac:dyDescent="0.25"/>
  <cols>
    <col min="1" max="1" width="9.140625" style="15"/>
    <col min="2" max="2" width="11.5703125" style="15" customWidth="1"/>
    <col min="3" max="3" width="19" style="15" customWidth="1"/>
    <col min="4" max="4" width="11.28515625" style="15" customWidth="1"/>
    <col min="5" max="5" width="17.28515625" style="15" bestFit="1" customWidth="1"/>
    <col min="6" max="6" width="9.140625" style="15"/>
    <col min="7" max="7" width="11.140625" style="15" customWidth="1"/>
    <col min="8" max="8" width="17.28515625" style="15" bestFit="1" customWidth="1"/>
    <col min="9" max="9" width="11.140625" style="15" customWidth="1"/>
    <col min="10" max="10" width="17.28515625" style="15" bestFit="1" customWidth="1"/>
    <col min="11" max="11" width="11.28515625" style="15" customWidth="1"/>
    <col min="12" max="12" width="17.28515625" style="15" bestFit="1" customWidth="1"/>
    <col min="13" max="13" width="14.42578125" style="15" customWidth="1"/>
    <col min="14" max="14" width="17" style="15" customWidth="1"/>
    <col min="15" max="16384" width="9.140625" style="15"/>
  </cols>
  <sheetData>
    <row r="1" spans="2:14" ht="15.75" thickBot="1" x14ac:dyDescent="0.3"/>
    <row r="2" spans="2:14" x14ac:dyDescent="0.25">
      <c r="B2" s="1" t="s">
        <v>35</v>
      </c>
      <c r="C2" s="2"/>
      <c r="D2" s="1" t="s">
        <v>36</v>
      </c>
      <c r="E2" s="2"/>
      <c r="G2" s="1" t="s">
        <v>37</v>
      </c>
      <c r="H2" s="2"/>
      <c r="I2" s="1" t="s">
        <v>38</v>
      </c>
      <c r="J2" s="2"/>
      <c r="K2" s="1" t="s">
        <v>39</v>
      </c>
      <c r="L2" s="2"/>
      <c r="M2" s="1" t="s">
        <v>40</v>
      </c>
      <c r="N2" s="2"/>
    </row>
    <row r="3" spans="2:14" x14ac:dyDescent="0.25">
      <c r="B3" s="3" t="s">
        <v>5</v>
      </c>
      <c r="C3" s="4"/>
      <c r="D3" s="3" t="s">
        <v>5</v>
      </c>
      <c r="E3" s="4"/>
      <c r="G3" s="3" t="s">
        <v>5</v>
      </c>
      <c r="H3" s="4"/>
      <c r="I3" s="3" t="s">
        <v>5</v>
      </c>
      <c r="J3" s="4"/>
      <c r="K3" s="3" t="s">
        <v>5</v>
      </c>
      <c r="L3" s="4"/>
      <c r="M3" s="3" t="s">
        <v>29</v>
      </c>
      <c r="N3" s="4"/>
    </row>
    <row r="4" spans="2:14" x14ac:dyDescent="0.25">
      <c r="B4" s="3" t="s">
        <v>6</v>
      </c>
      <c r="C4" s="4" t="s">
        <v>7</v>
      </c>
      <c r="D4" s="3" t="s">
        <v>6</v>
      </c>
      <c r="E4" s="4" t="s">
        <v>7</v>
      </c>
      <c r="G4" s="3" t="s">
        <v>6</v>
      </c>
      <c r="H4" s="4" t="s">
        <v>7</v>
      </c>
      <c r="I4" s="3" t="s">
        <v>6</v>
      </c>
      <c r="J4" s="4" t="s">
        <v>7</v>
      </c>
      <c r="K4" s="3" t="s">
        <v>6</v>
      </c>
      <c r="L4" s="4" t="s">
        <v>7</v>
      </c>
      <c r="M4" s="3" t="s">
        <v>6</v>
      </c>
      <c r="N4" s="4" t="s">
        <v>31</v>
      </c>
    </row>
    <row r="5" spans="2:14" x14ac:dyDescent="0.25">
      <c r="B5" s="5">
        <v>1</v>
      </c>
      <c r="C5" s="6"/>
      <c r="D5" s="5">
        <v>1</v>
      </c>
      <c r="E5" s="6"/>
      <c r="G5" s="5">
        <v>1</v>
      </c>
      <c r="H5" s="6">
        <v>10745905.577583401</v>
      </c>
      <c r="I5" s="5">
        <v>1</v>
      </c>
      <c r="J5" s="6">
        <v>42558443.081366502</v>
      </c>
      <c r="K5" s="5">
        <v>1</v>
      </c>
      <c r="L5" s="6">
        <v>347053.14083243202</v>
      </c>
      <c r="M5" s="5">
        <v>1</v>
      </c>
      <c r="N5" s="6">
        <v>358686.41630778502</v>
      </c>
    </row>
    <row r="6" spans="2:14" x14ac:dyDescent="0.25">
      <c r="B6" s="5">
        <v>2</v>
      </c>
      <c r="C6" s="6"/>
      <c r="D6" s="5">
        <v>2</v>
      </c>
      <c r="E6" s="6"/>
      <c r="G6" s="5">
        <v>2</v>
      </c>
      <c r="H6" s="6">
        <v>10051828.0171204</v>
      </c>
      <c r="I6" s="5">
        <v>2</v>
      </c>
      <c r="J6" s="6">
        <v>24240274.228042599</v>
      </c>
      <c r="K6" s="5">
        <v>2</v>
      </c>
      <c r="L6" s="6">
        <v>390074.15127635002</v>
      </c>
      <c r="M6" s="5">
        <v>2</v>
      </c>
      <c r="N6" s="6">
        <v>778398.07066106796</v>
      </c>
    </row>
    <row r="7" spans="2:14" x14ac:dyDescent="0.25">
      <c r="B7" s="5">
        <v>3</v>
      </c>
      <c r="C7" s="6"/>
      <c r="D7" s="5">
        <v>3</v>
      </c>
      <c r="E7" s="6"/>
      <c r="G7" s="5">
        <v>3</v>
      </c>
      <c r="H7" s="6">
        <v>30141421.771911599</v>
      </c>
      <c r="I7" s="5">
        <v>3</v>
      </c>
      <c r="J7" s="6">
        <v>53198658.784728996</v>
      </c>
      <c r="K7" s="5">
        <v>3</v>
      </c>
      <c r="L7" s="6">
        <v>1158402.0787267699</v>
      </c>
      <c r="M7" s="5">
        <v>3</v>
      </c>
      <c r="N7" s="6">
        <v>1825090.5574397999</v>
      </c>
    </row>
    <row r="8" spans="2:14" x14ac:dyDescent="0.25">
      <c r="B8" s="5">
        <v>4</v>
      </c>
      <c r="C8" s="6"/>
      <c r="D8" s="5">
        <v>4</v>
      </c>
      <c r="E8" s="6"/>
      <c r="G8" s="5">
        <v>4</v>
      </c>
      <c r="H8" s="6">
        <v>11596331.3767242</v>
      </c>
      <c r="I8" s="5">
        <v>4</v>
      </c>
      <c r="J8" s="6">
        <v>118711700.531982</v>
      </c>
      <c r="K8" s="5">
        <v>4</v>
      </c>
      <c r="L8" s="6">
        <v>449228.003138542</v>
      </c>
      <c r="M8" s="5">
        <v>4</v>
      </c>
      <c r="N8" s="6">
        <v>4012545.11827278</v>
      </c>
    </row>
    <row r="9" spans="2:14" x14ac:dyDescent="0.25">
      <c r="B9" s="5">
        <v>5</v>
      </c>
      <c r="C9" s="6"/>
      <c r="D9" s="5">
        <v>5</v>
      </c>
      <c r="E9" s="6"/>
      <c r="G9" s="5">
        <v>5</v>
      </c>
      <c r="H9" s="6">
        <v>33590581.350868203</v>
      </c>
      <c r="I9" s="5">
        <v>5</v>
      </c>
      <c r="J9" s="6">
        <v>161026029.15689099</v>
      </c>
      <c r="K9" s="5">
        <v>5</v>
      </c>
      <c r="L9" s="6">
        <v>1279112.42836952</v>
      </c>
      <c r="M9" s="5">
        <v>5</v>
      </c>
      <c r="N9" s="6">
        <v>5753212.8511543302</v>
      </c>
    </row>
    <row r="10" spans="2:14" x14ac:dyDescent="0.25">
      <c r="B10" s="5" t="s">
        <v>8</v>
      </c>
      <c r="C10" s="6"/>
      <c r="D10" s="5" t="s">
        <v>8</v>
      </c>
      <c r="E10" s="6"/>
      <c r="G10" s="5" t="s">
        <v>9</v>
      </c>
      <c r="H10" s="6"/>
      <c r="I10" s="5" t="s">
        <v>9</v>
      </c>
      <c r="J10" s="6"/>
      <c r="K10" s="5" t="s">
        <v>9</v>
      </c>
      <c r="L10" s="6"/>
      <c r="M10" s="5" t="s">
        <v>30</v>
      </c>
      <c r="N10" s="6"/>
    </row>
    <row r="11" spans="2:14" x14ac:dyDescent="0.25">
      <c r="B11" s="5" t="s">
        <v>6</v>
      </c>
      <c r="C11" s="6" t="s">
        <v>7</v>
      </c>
      <c r="D11" s="5" t="s">
        <v>6</v>
      </c>
      <c r="E11" s="6" t="s">
        <v>7</v>
      </c>
      <c r="G11" s="5" t="s">
        <v>6</v>
      </c>
      <c r="H11" s="6" t="s">
        <v>7</v>
      </c>
      <c r="I11" s="5" t="s">
        <v>6</v>
      </c>
      <c r="J11" s="6" t="s">
        <v>7</v>
      </c>
      <c r="K11" s="5" t="s">
        <v>6</v>
      </c>
      <c r="L11" s="6" t="s">
        <v>7</v>
      </c>
      <c r="M11" s="5" t="s">
        <v>6</v>
      </c>
      <c r="N11" s="6" t="s">
        <v>7</v>
      </c>
    </row>
    <row r="12" spans="2:14" x14ac:dyDescent="0.25">
      <c r="B12" s="5">
        <v>1</v>
      </c>
      <c r="C12" s="6"/>
      <c r="D12" s="5">
        <v>1</v>
      </c>
      <c r="E12" s="6"/>
      <c r="G12" s="5">
        <v>1</v>
      </c>
      <c r="H12" s="6">
        <v>222222.792508807</v>
      </c>
      <c r="I12" s="5">
        <v>1</v>
      </c>
      <c r="J12" s="6">
        <v>684209.33876863099</v>
      </c>
      <c r="K12" s="5">
        <v>1</v>
      </c>
      <c r="L12" s="6">
        <v>6980.6606995011698</v>
      </c>
      <c r="M12" s="5">
        <v>1</v>
      </c>
      <c r="N12" s="6">
        <v>93659.956598842502</v>
      </c>
    </row>
    <row r="13" spans="2:14" x14ac:dyDescent="0.25">
      <c r="B13" s="5">
        <v>2</v>
      </c>
      <c r="C13" s="6"/>
      <c r="D13" s="5">
        <v>2</v>
      </c>
      <c r="E13" s="6"/>
      <c r="G13" s="5">
        <v>2</v>
      </c>
      <c r="H13" s="6">
        <v>280883.256942134</v>
      </c>
      <c r="I13" s="5">
        <v>2</v>
      </c>
      <c r="J13" s="6">
        <v>603231.98794742499</v>
      </c>
      <c r="K13" s="5">
        <v>2</v>
      </c>
      <c r="L13" s="6">
        <v>9708.1968675680291</v>
      </c>
      <c r="M13" s="5">
        <v>2</v>
      </c>
      <c r="N13" s="6">
        <v>248758.646708727</v>
      </c>
    </row>
    <row r="14" spans="2:14" x14ac:dyDescent="0.25">
      <c r="B14" s="5">
        <v>3</v>
      </c>
      <c r="C14" s="6"/>
      <c r="D14" s="5">
        <v>3</v>
      </c>
      <c r="E14" s="6"/>
      <c r="G14" s="5">
        <v>3</v>
      </c>
      <c r="H14" s="6">
        <v>1088369.5778806701</v>
      </c>
      <c r="I14" s="5">
        <v>3</v>
      </c>
      <c r="J14" s="6">
        <v>1720823.3519611501</v>
      </c>
      <c r="K14" s="5">
        <v>3</v>
      </c>
      <c r="L14" s="6">
        <v>36561.462040179496</v>
      </c>
      <c r="M14" s="5">
        <v>3</v>
      </c>
      <c r="N14" s="6">
        <v>796907.25708341599</v>
      </c>
    </row>
    <row r="15" spans="2:14" x14ac:dyDescent="0.25">
      <c r="B15" s="5">
        <v>4</v>
      </c>
      <c r="C15" s="6"/>
      <c r="D15" s="5">
        <v>4</v>
      </c>
      <c r="E15" s="6"/>
      <c r="G15" s="5">
        <v>4</v>
      </c>
      <c r="H15" s="6">
        <v>361269.02854739898</v>
      </c>
      <c r="I15" s="5">
        <v>4</v>
      </c>
      <c r="J15" s="6">
        <v>3796451.9422935601</v>
      </c>
      <c r="K15" s="5">
        <v>4</v>
      </c>
      <c r="L15" s="6">
        <v>12445.327098894601</v>
      </c>
      <c r="M15" s="5">
        <v>4</v>
      </c>
      <c r="N15" s="6">
        <v>293444.00592172099</v>
      </c>
    </row>
    <row r="16" spans="2:14" ht="15.75" thickBot="1" x14ac:dyDescent="0.3">
      <c r="B16" s="7">
        <v>5</v>
      </c>
      <c r="C16" s="6"/>
      <c r="D16" s="7">
        <v>5</v>
      </c>
      <c r="E16" s="6"/>
      <c r="G16" s="7">
        <v>5</v>
      </c>
      <c r="H16" s="6">
        <v>1342420.2567735</v>
      </c>
      <c r="I16" s="7">
        <v>5</v>
      </c>
      <c r="J16" s="6">
        <v>5680851.1196739804</v>
      </c>
      <c r="K16" s="7">
        <v>5</v>
      </c>
      <c r="L16" s="6">
        <v>44615.360014733902</v>
      </c>
      <c r="M16" s="5">
        <v>5</v>
      </c>
      <c r="N16" s="6">
        <v>911978.32185292197</v>
      </c>
    </row>
    <row r="17" spans="2:14" x14ac:dyDescent="0.25">
      <c r="B17" s="21" t="s">
        <v>10</v>
      </c>
      <c r="C17" s="22"/>
      <c r="D17" s="21" t="s">
        <v>10</v>
      </c>
      <c r="E17" s="22"/>
      <c r="G17" s="21" t="s">
        <v>10</v>
      </c>
      <c r="H17" s="22"/>
      <c r="I17" s="21" t="s">
        <v>10</v>
      </c>
      <c r="J17" s="22"/>
      <c r="K17" s="21" t="s">
        <v>10</v>
      </c>
      <c r="L17" s="22"/>
      <c r="M17" s="5" t="s">
        <v>33</v>
      </c>
      <c r="N17" s="6"/>
    </row>
    <row r="18" spans="2:14" x14ac:dyDescent="0.25">
      <c r="B18" s="8" t="s">
        <v>11</v>
      </c>
      <c r="C18" s="9">
        <f>SUM(C5:C9)</f>
        <v>0</v>
      </c>
      <c r="D18" s="8" t="s">
        <v>11</v>
      </c>
      <c r="E18" s="9">
        <f>SUM(E5:E9)</f>
        <v>0</v>
      </c>
      <c r="G18" s="8" t="s">
        <v>11</v>
      </c>
      <c r="H18" s="9">
        <f>SUM(H5:H9)</f>
        <v>96126068.094207793</v>
      </c>
      <c r="I18" s="8" t="s">
        <v>11</v>
      </c>
      <c r="J18" s="9">
        <f>SUM(J5:J9)</f>
        <v>399735105.78301108</v>
      </c>
      <c r="K18" s="8" t="s">
        <v>11</v>
      </c>
      <c r="L18" s="9">
        <f>SUM(L5:L9)</f>
        <v>3623869.8023436144</v>
      </c>
      <c r="M18" s="5" t="s">
        <v>6</v>
      </c>
      <c r="N18" s="6" t="s">
        <v>34</v>
      </c>
    </row>
    <row r="19" spans="2:14" x14ac:dyDescent="0.25">
      <c r="B19" s="8" t="s">
        <v>12</v>
      </c>
      <c r="C19" s="9">
        <f>SUM(C12:C16)</f>
        <v>0</v>
      </c>
      <c r="D19" s="8" t="s">
        <v>12</v>
      </c>
      <c r="E19" s="9">
        <f>SUM(E12:E16)</f>
        <v>0</v>
      </c>
      <c r="G19" s="8" t="s">
        <v>13</v>
      </c>
      <c r="H19" s="9">
        <f>SUM(H12:H16)</f>
        <v>3295164.9126525102</v>
      </c>
      <c r="I19" s="8" t="s">
        <v>13</v>
      </c>
      <c r="J19" s="9">
        <f>SUM(J12:J16)</f>
        <v>12485567.740644746</v>
      </c>
      <c r="K19" s="8" t="s">
        <v>13</v>
      </c>
      <c r="L19" s="9">
        <f>SUM(L12:L16)</f>
        <v>110311.00672087719</v>
      </c>
      <c r="M19" s="5">
        <v>1</v>
      </c>
      <c r="N19" s="6">
        <v>2867.9409683666299</v>
      </c>
    </row>
    <row r="20" spans="2:14" x14ac:dyDescent="0.25">
      <c r="B20" s="19" t="s">
        <v>14</v>
      </c>
      <c r="C20" s="20"/>
      <c r="D20" s="19" t="s">
        <v>14</v>
      </c>
      <c r="E20" s="20"/>
      <c r="G20" s="19" t="s">
        <v>14</v>
      </c>
      <c r="H20" s="20"/>
      <c r="I20" s="19" t="s">
        <v>14</v>
      </c>
      <c r="J20" s="20"/>
      <c r="K20" s="19" t="s">
        <v>14</v>
      </c>
      <c r="L20" s="20"/>
      <c r="M20" s="5">
        <v>2</v>
      </c>
      <c r="N20" s="6">
        <v>10122.217565283199</v>
      </c>
    </row>
    <row r="21" spans="2:14" x14ac:dyDescent="0.25">
      <c r="B21" s="8" t="s">
        <v>11</v>
      </c>
      <c r="C21" s="9">
        <f>SUM(C6:C9)</f>
        <v>0</v>
      </c>
      <c r="D21" s="8" t="s">
        <v>11</v>
      </c>
      <c r="E21" s="9">
        <f>SUM(E6:E9)</f>
        <v>0</v>
      </c>
      <c r="G21" s="8" t="s">
        <v>11</v>
      </c>
      <c r="H21" s="9">
        <f>SUM(H6:H9)</f>
        <v>85380162.516624391</v>
      </c>
      <c r="I21" s="8" t="s">
        <v>11</v>
      </c>
      <c r="J21" s="9">
        <f>SUM(J6:J9)</f>
        <v>357176662.7016446</v>
      </c>
      <c r="K21" s="8" t="s">
        <v>11</v>
      </c>
      <c r="L21" s="9">
        <f>SUM(L6:L9)</f>
        <v>3276816.6615111819</v>
      </c>
      <c r="M21" s="5">
        <v>3</v>
      </c>
      <c r="N21" s="6">
        <v>32328.335774257801</v>
      </c>
    </row>
    <row r="22" spans="2:14" x14ac:dyDescent="0.25">
      <c r="B22" s="8" t="s">
        <v>12</v>
      </c>
      <c r="C22" s="9">
        <f>SUM(C13:C16)</f>
        <v>0</v>
      </c>
      <c r="D22" s="8" t="s">
        <v>12</v>
      </c>
      <c r="E22" s="9">
        <f>SUM(E13:E16)</f>
        <v>0</v>
      </c>
      <c r="G22" s="8" t="s">
        <v>13</v>
      </c>
      <c r="H22" s="9">
        <f>SUM(H13:H16)</f>
        <v>3072942.1201437032</v>
      </c>
      <c r="I22" s="8" t="s">
        <v>13</v>
      </c>
      <c r="J22" s="9">
        <f>SUM(J13:J16)</f>
        <v>11801358.401876116</v>
      </c>
      <c r="K22" s="8" t="s">
        <v>13</v>
      </c>
      <c r="L22" s="9">
        <f>SUM(L13:L16)</f>
        <v>103330.34602137603</v>
      </c>
      <c r="M22" s="5">
        <v>4</v>
      </c>
      <c r="N22" s="6">
        <v>11937.8796157017</v>
      </c>
    </row>
    <row r="23" spans="2:14" ht="15.75" thickBot="1" x14ac:dyDescent="0.3">
      <c r="B23" s="19" t="s">
        <v>15</v>
      </c>
      <c r="C23" s="20"/>
      <c r="D23" s="19" t="s">
        <v>15</v>
      </c>
      <c r="E23" s="20"/>
      <c r="G23" s="19" t="s">
        <v>15</v>
      </c>
      <c r="H23" s="20"/>
      <c r="I23" s="19" t="s">
        <v>15</v>
      </c>
      <c r="J23" s="20"/>
      <c r="K23" s="19" t="s">
        <v>15</v>
      </c>
      <c r="L23" s="20"/>
      <c r="M23" s="7">
        <v>5</v>
      </c>
      <c r="N23" s="6">
        <v>36800.932161390803</v>
      </c>
    </row>
    <row r="24" spans="2:14" x14ac:dyDescent="0.25">
      <c r="B24" s="8" t="s">
        <v>11</v>
      </c>
      <c r="C24" s="9">
        <f>C5</f>
        <v>0</v>
      </c>
      <c r="D24" s="8" t="s">
        <v>11</v>
      </c>
      <c r="E24" s="9">
        <f>E5</f>
        <v>0</v>
      </c>
      <c r="G24" s="8" t="s">
        <v>11</v>
      </c>
      <c r="H24" s="9">
        <f>H5</f>
        <v>10745905.577583401</v>
      </c>
      <c r="I24" s="8" t="s">
        <v>11</v>
      </c>
      <c r="J24" s="9">
        <f>J5</f>
        <v>42558443.081366502</v>
      </c>
      <c r="K24" s="8" t="s">
        <v>11</v>
      </c>
      <c r="L24" s="9">
        <f>L5</f>
        <v>347053.14083243202</v>
      </c>
      <c r="M24" s="21" t="s">
        <v>10</v>
      </c>
      <c r="N24" s="22"/>
    </row>
    <row r="25" spans="2:14" ht="15.75" thickBot="1" x14ac:dyDescent="0.3">
      <c r="B25" s="10" t="s">
        <v>12</v>
      </c>
      <c r="C25" s="11">
        <f>C12</f>
        <v>0</v>
      </c>
      <c r="D25" s="10" t="s">
        <v>12</v>
      </c>
      <c r="E25" s="11">
        <f>E12</f>
        <v>0</v>
      </c>
      <c r="G25" s="10" t="s">
        <v>13</v>
      </c>
      <c r="H25" s="11">
        <f>H12</f>
        <v>222222.792508807</v>
      </c>
      <c r="I25" s="10" t="s">
        <v>13</v>
      </c>
      <c r="J25" s="11">
        <f>J12</f>
        <v>684209.33876863099</v>
      </c>
      <c r="K25" s="10" t="s">
        <v>13</v>
      </c>
      <c r="L25" s="11">
        <f>L12</f>
        <v>6980.6606995011698</v>
      </c>
      <c r="M25" s="8" t="s">
        <v>32</v>
      </c>
      <c r="N25" s="9">
        <f>SUM(N5:N9,N12:N16)+0.164*SUM(N19:N23)</f>
        <v>15088106.600199331</v>
      </c>
    </row>
    <row r="26" spans="2:14" x14ac:dyDescent="0.25">
      <c r="M26" s="19" t="s">
        <v>14</v>
      </c>
      <c r="N26" s="20"/>
    </row>
    <row r="27" spans="2:14" x14ac:dyDescent="0.25">
      <c r="B27" s="15" t="s">
        <v>21</v>
      </c>
      <c r="C27" s="15" t="s">
        <v>22</v>
      </c>
      <c r="D27" s="15" t="s">
        <v>23</v>
      </c>
      <c r="M27" s="8" t="s">
        <v>32</v>
      </c>
      <c r="N27" s="9">
        <f>SUM(N6:N9,N13:N16)+0.164*SUM(N20:N23)</f>
        <v>14635289.884973891</v>
      </c>
    </row>
    <row r="28" spans="2:14" x14ac:dyDescent="0.25">
      <c r="B28" s="15" t="s">
        <v>11</v>
      </c>
      <c r="C28" s="12">
        <f>(C18+E18)</f>
        <v>0</v>
      </c>
      <c r="D28" s="14">
        <f>C28/907184.74</f>
        <v>0</v>
      </c>
      <c r="M28" s="19" t="s">
        <v>15</v>
      </c>
      <c r="N28" s="20"/>
    </row>
    <row r="29" spans="2:14" ht="15.75" thickBot="1" x14ac:dyDescent="0.3">
      <c r="B29" s="13" t="s">
        <v>12</v>
      </c>
      <c r="C29" s="12">
        <f>C19+E19</f>
        <v>0</v>
      </c>
      <c r="D29" s="14">
        <f>C29/907184.74</f>
        <v>0</v>
      </c>
      <c r="M29" s="10" t="s">
        <v>32</v>
      </c>
      <c r="N29" s="11">
        <f>N5+N12+0.164*N19</f>
        <v>452816.71522543969</v>
      </c>
    </row>
    <row r="30" spans="2:14" x14ac:dyDescent="0.25">
      <c r="B30" s="13"/>
      <c r="C30" s="12"/>
    </row>
    <row r="31" spans="2:14" x14ac:dyDescent="0.25">
      <c r="B31" s="13" t="s">
        <v>9</v>
      </c>
      <c r="C31" s="15" t="s">
        <v>22</v>
      </c>
      <c r="D31" s="15" t="s">
        <v>23</v>
      </c>
      <c r="E31" s="15" t="s">
        <v>24</v>
      </c>
    </row>
    <row r="32" spans="2:14" x14ac:dyDescent="0.25">
      <c r="B32" s="15" t="s">
        <v>11</v>
      </c>
      <c r="C32" s="12">
        <f>H18+J18+0.164*L18</f>
        <v>496455488.52480322</v>
      </c>
      <c r="D32" s="14">
        <f>C32/907184.74+0.03</f>
        <v>547.27850037138319</v>
      </c>
      <c r="E32" s="14">
        <f>D32*341.9809</f>
        <v>187158.79410765597</v>
      </c>
    </row>
    <row r="33" spans="2:5" x14ac:dyDescent="0.25">
      <c r="B33" s="15" t="s">
        <v>13</v>
      </c>
      <c r="C33" s="12">
        <f>H19+J19+0.164*L19</f>
        <v>15798823.658399481</v>
      </c>
      <c r="D33" s="14">
        <f>C33/907184.74</f>
        <v>17.415222017953568</v>
      </c>
      <c r="E33" s="14">
        <f>D33*341.9809</f>
        <v>5955.6732993995774</v>
      </c>
    </row>
    <row r="34" spans="2:5" x14ac:dyDescent="0.25">
      <c r="B34" s="15" t="s">
        <v>32</v>
      </c>
      <c r="C34" s="12">
        <f>N25</f>
        <v>15088106.600199331</v>
      </c>
      <c r="D34" s="14">
        <f>C34/907184.74</f>
        <v>16.631790565832635</v>
      </c>
      <c r="E34" s="14">
        <f>D34*341.9809</f>
        <v>5687.7547063149541</v>
      </c>
    </row>
    <row r="36" spans="2:5" x14ac:dyDescent="0.25">
      <c r="B36" s="15" t="s">
        <v>25</v>
      </c>
    </row>
    <row r="37" spans="2:5" x14ac:dyDescent="0.25">
      <c r="B37" s="15" t="s">
        <v>26</v>
      </c>
    </row>
    <row r="38" spans="2:5" ht="15.75" x14ac:dyDescent="0.25">
      <c r="B38" s="15" t="s">
        <v>27</v>
      </c>
    </row>
    <row r="39" spans="2:5" x14ac:dyDescent="0.25">
      <c r="B39" s="15" t="s">
        <v>41</v>
      </c>
    </row>
    <row r="40" spans="2:5" x14ac:dyDescent="0.25">
      <c r="B40" s="15" t="s">
        <v>42</v>
      </c>
    </row>
    <row r="42" spans="2:5" x14ac:dyDescent="0.25">
      <c r="C42" s="16"/>
    </row>
  </sheetData>
  <mergeCells count="18">
    <mergeCell ref="M24:N24"/>
    <mergeCell ref="M26:N26"/>
    <mergeCell ref="M28:N28"/>
    <mergeCell ref="B23:C23"/>
    <mergeCell ref="D23:E23"/>
    <mergeCell ref="G23:H23"/>
    <mergeCell ref="I23:J23"/>
    <mergeCell ref="K23:L23"/>
    <mergeCell ref="B17:C17"/>
    <mergeCell ref="D17:E17"/>
    <mergeCell ref="G17:H17"/>
    <mergeCell ref="I17:J17"/>
    <mergeCell ref="K17:L17"/>
    <mergeCell ref="B20:C20"/>
    <mergeCell ref="D20:E20"/>
    <mergeCell ref="G20:H20"/>
    <mergeCell ref="I20:J20"/>
    <mergeCell ref="K20:L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tabSelected="1" topLeftCell="A4" zoomScale="85" zoomScaleNormal="85" workbookViewId="0">
      <selection activeCell="D30" sqref="D30"/>
    </sheetView>
  </sheetViews>
  <sheetFormatPr defaultRowHeight="15" x14ac:dyDescent="0.25"/>
  <cols>
    <col min="2" max="2" width="11.5703125" customWidth="1"/>
    <col min="3" max="3" width="19" customWidth="1"/>
    <col min="4" max="4" width="11.28515625" customWidth="1"/>
    <col min="5" max="5" width="17.28515625" bestFit="1" customWidth="1"/>
    <col min="7" max="7" width="11.140625" customWidth="1"/>
    <col min="8" max="8" width="17.28515625" bestFit="1" customWidth="1"/>
    <col min="9" max="9" width="11.140625" customWidth="1"/>
    <col min="10" max="10" width="17.28515625" bestFit="1" customWidth="1"/>
    <col min="11" max="11" width="11.28515625" customWidth="1"/>
    <col min="12" max="12" width="17.28515625" bestFit="1" customWidth="1"/>
    <col min="13" max="13" width="12.5703125" customWidth="1"/>
    <col min="14" max="14" width="18.42578125" customWidth="1"/>
  </cols>
  <sheetData>
    <row r="1" spans="2:14" ht="15.75" thickBot="1" x14ac:dyDescent="0.3"/>
    <row r="2" spans="2:14" x14ac:dyDescent="0.25">
      <c r="B2" s="1" t="s">
        <v>16</v>
      </c>
      <c r="C2" s="2"/>
      <c r="D2" s="1" t="s">
        <v>17</v>
      </c>
      <c r="E2" s="2"/>
      <c r="G2" s="1" t="s">
        <v>18</v>
      </c>
      <c r="H2" s="2"/>
      <c r="I2" s="1" t="s">
        <v>19</v>
      </c>
      <c r="J2" s="2"/>
      <c r="K2" s="1" t="s">
        <v>20</v>
      </c>
      <c r="L2" s="2"/>
      <c r="M2" s="1" t="s">
        <v>28</v>
      </c>
      <c r="N2" s="2"/>
    </row>
    <row r="3" spans="2:14" x14ac:dyDescent="0.25">
      <c r="B3" s="3" t="s">
        <v>5</v>
      </c>
      <c r="C3" s="4"/>
      <c r="D3" s="3" t="s">
        <v>5</v>
      </c>
      <c r="E3" s="4"/>
      <c r="G3" s="3" t="s">
        <v>5</v>
      </c>
      <c r="H3" s="4"/>
      <c r="I3" s="3" t="s">
        <v>5</v>
      </c>
      <c r="J3" s="4"/>
      <c r="K3" s="3" t="s">
        <v>5</v>
      </c>
      <c r="L3" s="4"/>
      <c r="M3" s="3" t="s">
        <v>29</v>
      </c>
      <c r="N3" s="4"/>
    </row>
    <row r="4" spans="2:14" x14ac:dyDescent="0.25">
      <c r="B4" s="3" t="s">
        <v>6</v>
      </c>
      <c r="C4" s="4" t="s">
        <v>7</v>
      </c>
      <c r="D4" s="3" t="s">
        <v>6</v>
      </c>
      <c r="E4" s="4" t="s">
        <v>7</v>
      </c>
      <c r="G4" s="3" t="s">
        <v>6</v>
      </c>
      <c r="H4" s="4" t="s">
        <v>7</v>
      </c>
      <c r="I4" s="3" t="s">
        <v>6</v>
      </c>
      <c r="J4" s="4" t="s">
        <v>7</v>
      </c>
      <c r="K4" s="3" t="s">
        <v>6</v>
      </c>
      <c r="L4" s="4" t="s">
        <v>7</v>
      </c>
      <c r="M4" s="3" t="s">
        <v>6</v>
      </c>
      <c r="N4" s="4" t="s">
        <v>31</v>
      </c>
    </row>
    <row r="5" spans="2:14" x14ac:dyDescent="0.25">
      <c r="B5" s="5">
        <v>1</v>
      </c>
      <c r="C5" s="6">
        <v>11990215.544358</v>
      </c>
      <c r="D5" s="5">
        <v>1</v>
      </c>
      <c r="E5" s="6">
        <v>38689067.710827097</v>
      </c>
      <c r="G5" s="5">
        <v>1</v>
      </c>
      <c r="H5" s="6">
        <v>12688444.717032099</v>
      </c>
      <c r="I5" s="5">
        <v>1</v>
      </c>
      <c r="J5" s="6">
        <v>42986963.2869744</v>
      </c>
      <c r="K5" s="5">
        <v>1</v>
      </c>
      <c r="L5" s="6">
        <v>342264.236348629</v>
      </c>
      <c r="M5" s="5">
        <v>1</v>
      </c>
      <c r="N5" s="6">
        <v>51723.264058614201</v>
      </c>
    </row>
    <row r="6" spans="2:14" x14ac:dyDescent="0.25">
      <c r="B6" s="5">
        <v>2</v>
      </c>
      <c r="C6" s="6">
        <v>6149334.9799842797</v>
      </c>
      <c r="D6" s="5">
        <v>2</v>
      </c>
      <c r="E6" s="6">
        <v>13183579.451667801</v>
      </c>
      <c r="G6" s="5">
        <v>2</v>
      </c>
      <c r="H6" s="6">
        <v>6668068.6471443204</v>
      </c>
      <c r="I6" s="5">
        <v>2</v>
      </c>
      <c r="J6" s="6">
        <v>14215164.445091199</v>
      </c>
      <c r="K6" s="5">
        <v>2</v>
      </c>
      <c r="L6" s="6">
        <v>205891.34452652899</v>
      </c>
      <c r="M6" s="5">
        <v>2</v>
      </c>
      <c r="N6" s="6">
        <v>94167.997118949905</v>
      </c>
    </row>
    <row r="7" spans="2:14" x14ac:dyDescent="0.25">
      <c r="B7" s="5">
        <v>3</v>
      </c>
      <c r="C7" s="6">
        <v>28730785.969741799</v>
      </c>
      <c r="D7" s="5">
        <v>3</v>
      </c>
      <c r="E7" s="6">
        <v>35127941.533630401</v>
      </c>
      <c r="G7" s="5">
        <v>3</v>
      </c>
      <c r="H7" s="6">
        <v>22039499.603820801</v>
      </c>
      <c r="I7" s="5">
        <v>3</v>
      </c>
      <c r="J7" s="6">
        <v>37331410.6313629</v>
      </c>
      <c r="K7" s="5">
        <v>3</v>
      </c>
      <c r="L7" s="6">
        <v>673598.07454109204</v>
      </c>
      <c r="M7" s="5">
        <v>3</v>
      </c>
      <c r="N7" s="6">
        <v>258493.78697025799</v>
      </c>
    </row>
    <row r="8" spans="2:14" x14ac:dyDescent="0.25">
      <c r="B8" s="5">
        <v>4</v>
      </c>
      <c r="C8" s="6">
        <v>7233339.5614395104</v>
      </c>
      <c r="D8" s="5">
        <v>4</v>
      </c>
      <c r="E8" s="6">
        <v>67267136.3474731</v>
      </c>
      <c r="G8" s="5">
        <v>4</v>
      </c>
      <c r="H8" s="6">
        <v>7811266.2677230798</v>
      </c>
      <c r="I8" s="5">
        <v>4</v>
      </c>
      <c r="J8" s="6">
        <v>71068586.506317094</v>
      </c>
      <c r="K8" s="5">
        <v>4</v>
      </c>
      <c r="L8" s="6">
        <v>240835.39966559401</v>
      </c>
      <c r="M8" s="5">
        <v>4</v>
      </c>
      <c r="N8" s="6">
        <v>484540.60734939598</v>
      </c>
    </row>
    <row r="9" spans="2:14" x14ac:dyDescent="0.25">
      <c r="B9" s="5">
        <v>5</v>
      </c>
      <c r="C9" s="6">
        <v>23002881.0811386</v>
      </c>
      <c r="D9" s="5">
        <v>5</v>
      </c>
      <c r="E9" s="6">
        <v>98827955.321121201</v>
      </c>
      <c r="G9" s="5">
        <v>5</v>
      </c>
      <c r="H9" s="6">
        <v>24513334.447502099</v>
      </c>
      <c r="I9" s="5">
        <v>5</v>
      </c>
      <c r="J9" s="6">
        <v>102371519.827911</v>
      </c>
      <c r="K9" s="5">
        <v>5</v>
      </c>
      <c r="L9" s="6">
        <v>742921.86957454705</v>
      </c>
      <c r="M9" s="5">
        <v>5</v>
      </c>
      <c r="N9" s="6">
        <v>723894.22163057304</v>
      </c>
    </row>
    <row r="10" spans="2:14" x14ac:dyDescent="0.25">
      <c r="B10" s="5" t="s">
        <v>8</v>
      </c>
      <c r="C10" s="6"/>
      <c r="D10" s="5" t="s">
        <v>8</v>
      </c>
      <c r="E10" s="6"/>
      <c r="G10" s="5" t="s">
        <v>9</v>
      </c>
      <c r="H10" s="6"/>
      <c r="I10" s="5" t="s">
        <v>9</v>
      </c>
      <c r="J10" s="6"/>
      <c r="K10" s="5" t="s">
        <v>9</v>
      </c>
      <c r="L10" s="6"/>
      <c r="M10" s="5" t="s">
        <v>30</v>
      </c>
      <c r="N10" s="6"/>
    </row>
    <row r="11" spans="2:14" x14ac:dyDescent="0.25">
      <c r="B11" s="5" t="s">
        <v>6</v>
      </c>
      <c r="C11" s="6" t="s">
        <v>7</v>
      </c>
      <c r="D11" s="5" t="s">
        <v>6</v>
      </c>
      <c r="E11" s="6" t="s">
        <v>7</v>
      </c>
      <c r="G11" s="5" t="s">
        <v>6</v>
      </c>
      <c r="H11" s="6" t="s">
        <v>7</v>
      </c>
      <c r="I11" s="5" t="s">
        <v>6</v>
      </c>
      <c r="J11" s="6" t="s">
        <v>7</v>
      </c>
      <c r="K11" s="5" t="s">
        <v>6</v>
      </c>
      <c r="L11" s="6" t="s">
        <v>7</v>
      </c>
      <c r="M11" s="5" t="s">
        <v>6</v>
      </c>
      <c r="N11" s="6" t="s">
        <v>7</v>
      </c>
    </row>
    <row r="12" spans="2:14" x14ac:dyDescent="0.25">
      <c r="B12" s="5">
        <v>1</v>
      </c>
      <c r="C12" s="6">
        <v>19378001.8729796</v>
      </c>
      <c r="D12" s="5">
        <v>1</v>
      </c>
      <c r="E12" s="6">
        <v>64695678.837036103</v>
      </c>
      <c r="G12" s="5">
        <v>1</v>
      </c>
      <c r="H12" s="6">
        <v>193364.29502644099</v>
      </c>
      <c r="I12" s="5">
        <v>1</v>
      </c>
      <c r="J12" s="6">
        <v>627001.83247138595</v>
      </c>
      <c r="K12" s="5">
        <v>1</v>
      </c>
      <c r="L12" s="6">
        <v>5086.5091402997496</v>
      </c>
      <c r="M12" s="5">
        <v>1</v>
      </c>
      <c r="N12" s="6">
        <v>12757.8849174197</v>
      </c>
    </row>
    <row r="13" spans="2:14" x14ac:dyDescent="0.25">
      <c r="B13" s="5">
        <v>2</v>
      </c>
      <c r="C13" s="6">
        <v>1044987.3708725</v>
      </c>
      <c r="D13" s="5">
        <v>2</v>
      </c>
      <c r="E13" s="6">
        <v>2646687.37097931</v>
      </c>
      <c r="G13" s="5">
        <v>2</v>
      </c>
      <c r="H13" s="6">
        <v>198317.71996415401</v>
      </c>
      <c r="I13" s="5">
        <v>2</v>
      </c>
      <c r="J13" s="6">
        <v>431373.73271991999</v>
      </c>
      <c r="K13" s="5">
        <v>2</v>
      </c>
      <c r="L13" s="6">
        <v>5445.2338651561404</v>
      </c>
      <c r="M13" s="5">
        <v>2</v>
      </c>
      <c r="N13" s="6">
        <v>30696.860088969799</v>
      </c>
    </row>
    <row r="14" spans="2:14" x14ac:dyDescent="0.25">
      <c r="B14" s="5">
        <v>3</v>
      </c>
      <c r="C14" s="6">
        <v>6345789.9765138598</v>
      </c>
      <c r="D14" s="5">
        <v>3</v>
      </c>
      <c r="E14" s="6">
        <v>8441147.6262092609</v>
      </c>
      <c r="G14" s="5">
        <v>3</v>
      </c>
      <c r="H14" s="6">
        <v>887293.14891348395</v>
      </c>
      <c r="I14" s="5">
        <v>3</v>
      </c>
      <c r="J14" s="6">
        <v>1500143.21037655</v>
      </c>
      <c r="K14" s="5">
        <v>3</v>
      </c>
      <c r="L14" s="6">
        <v>23773.8442792188</v>
      </c>
      <c r="M14" s="5">
        <v>3</v>
      </c>
      <c r="N14" s="6">
        <v>107178.824419311</v>
      </c>
    </row>
    <row r="15" spans="2:14" x14ac:dyDescent="0.25">
      <c r="B15" s="5">
        <v>4</v>
      </c>
      <c r="C15" s="6">
        <v>1354492.21784496</v>
      </c>
      <c r="D15" s="5">
        <v>4</v>
      </c>
      <c r="E15" s="6">
        <v>15655234.1216965</v>
      </c>
      <c r="G15" s="5">
        <v>4</v>
      </c>
      <c r="H15" s="6">
        <v>276478.41281346598</v>
      </c>
      <c r="I15" s="5">
        <v>4</v>
      </c>
      <c r="J15" s="6">
        <v>2774387.0536161</v>
      </c>
      <c r="K15" s="5">
        <v>4</v>
      </c>
      <c r="L15" s="6">
        <v>7623.5527968454599</v>
      </c>
      <c r="M15" s="5">
        <v>4</v>
      </c>
      <c r="N15" s="6">
        <v>36736.019968807501</v>
      </c>
    </row>
    <row r="16" spans="2:14" ht="15.75" thickBot="1" x14ac:dyDescent="0.3">
      <c r="B16" s="7">
        <v>5</v>
      </c>
      <c r="C16" s="6">
        <v>5223401.7314906102</v>
      </c>
      <c r="D16" s="7">
        <v>5</v>
      </c>
      <c r="E16" s="6">
        <v>25335544.117721599</v>
      </c>
      <c r="G16" s="7">
        <v>5</v>
      </c>
      <c r="H16" s="6">
        <v>1091462.0859616201</v>
      </c>
      <c r="I16" s="7">
        <v>5</v>
      </c>
      <c r="J16" s="6">
        <v>4375284.8008295903</v>
      </c>
      <c r="K16" s="7">
        <v>5</v>
      </c>
      <c r="L16" s="6">
        <v>29006.691639217901</v>
      </c>
      <c r="M16" s="5">
        <v>5</v>
      </c>
      <c r="N16" s="6">
        <v>121842.055953485</v>
      </c>
    </row>
    <row r="17" spans="2:14" x14ac:dyDescent="0.25">
      <c r="B17" s="21" t="s">
        <v>10</v>
      </c>
      <c r="C17" s="22"/>
      <c r="D17" s="21" t="s">
        <v>10</v>
      </c>
      <c r="E17" s="22"/>
      <c r="G17" s="21" t="s">
        <v>10</v>
      </c>
      <c r="H17" s="22"/>
      <c r="I17" s="21" t="s">
        <v>10</v>
      </c>
      <c r="J17" s="22"/>
      <c r="K17" s="21" t="s">
        <v>10</v>
      </c>
      <c r="L17" s="22"/>
      <c r="M17" s="5" t="s">
        <v>33</v>
      </c>
      <c r="N17" s="6"/>
    </row>
    <row r="18" spans="2:14" x14ac:dyDescent="0.25">
      <c r="B18" s="8" t="s">
        <v>11</v>
      </c>
      <c r="C18" s="9">
        <f>SUM(C5:C9)</f>
        <v>77106557.136662185</v>
      </c>
      <c r="D18" s="8" t="s">
        <v>11</v>
      </c>
      <c r="E18" s="9">
        <f>SUM(E5:E9)</f>
        <v>253095680.36471963</v>
      </c>
      <c r="G18" s="8" t="s">
        <v>11</v>
      </c>
      <c r="H18" s="9">
        <f>SUM(H5:H9)</f>
        <v>73720613.683222413</v>
      </c>
      <c r="I18" s="8" t="s">
        <v>11</v>
      </c>
      <c r="J18" s="9">
        <f>SUM(J5:J9)</f>
        <v>267973644.69765663</v>
      </c>
      <c r="K18" s="8" t="s">
        <v>11</v>
      </c>
      <c r="L18" s="9">
        <f>SUM(L5:L9)</f>
        <v>2205510.9246563911</v>
      </c>
      <c r="M18" s="5" t="s">
        <v>6</v>
      </c>
      <c r="N18" s="6" t="s">
        <v>34</v>
      </c>
    </row>
    <row r="19" spans="2:14" x14ac:dyDescent="0.25">
      <c r="B19" s="8" t="s">
        <v>12</v>
      </c>
      <c r="C19" s="9">
        <f>SUM(C12:C16)</f>
        <v>33346673.169701532</v>
      </c>
      <c r="D19" s="8" t="s">
        <v>12</v>
      </c>
      <c r="E19" s="9">
        <f>SUM(E12:E16)</f>
        <v>116774292.07364278</v>
      </c>
      <c r="G19" s="8" t="s">
        <v>13</v>
      </c>
      <c r="H19" s="9">
        <f>SUM(H12:H16)</f>
        <v>2646915.6626791651</v>
      </c>
      <c r="I19" s="8" t="s">
        <v>13</v>
      </c>
      <c r="J19" s="9">
        <f>SUM(J12:J16)</f>
        <v>9708190.630013546</v>
      </c>
      <c r="K19" s="8" t="s">
        <v>13</v>
      </c>
      <c r="L19" s="9">
        <f>SUM(L12:L16)</f>
        <v>70935.831720738061</v>
      </c>
      <c r="M19" s="5">
        <v>1</v>
      </c>
      <c r="N19" s="6">
        <v>326.76033629251498</v>
      </c>
    </row>
    <row r="20" spans="2:14" x14ac:dyDescent="0.25">
      <c r="B20" s="19" t="s">
        <v>14</v>
      </c>
      <c r="C20" s="20"/>
      <c r="D20" s="19" t="s">
        <v>14</v>
      </c>
      <c r="E20" s="20"/>
      <c r="G20" s="19" t="s">
        <v>14</v>
      </c>
      <c r="H20" s="20"/>
      <c r="I20" s="19" t="s">
        <v>14</v>
      </c>
      <c r="J20" s="20"/>
      <c r="K20" s="19" t="s">
        <v>14</v>
      </c>
      <c r="L20" s="20"/>
      <c r="M20" s="5">
        <v>2</v>
      </c>
      <c r="N20" s="6">
        <v>970.90992001444101</v>
      </c>
    </row>
    <row r="21" spans="2:14" x14ac:dyDescent="0.25">
      <c r="B21" s="8" t="s">
        <v>11</v>
      </c>
      <c r="C21" s="9">
        <f>SUM(C6:C9)</f>
        <v>65116341.592304185</v>
      </c>
      <c r="D21" s="8" t="s">
        <v>11</v>
      </c>
      <c r="E21" s="9">
        <f>SUM(E6:E9)</f>
        <v>214406612.65389252</v>
      </c>
      <c r="G21" s="8" t="s">
        <v>11</v>
      </c>
      <c r="H21" s="9">
        <f>SUM(H6:H9)</f>
        <v>61032168.966190301</v>
      </c>
      <c r="I21" s="8" t="s">
        <v>11</v>
      </c>
      <c r="J21" s="9">
        <f>SUM(J6:J9)</f>
        <v>224986681.4106822</v>
      </c>
      <c r="K21" s="8" t="s">
        <v>11</v>
      </c>
      <c r="L21" s="9">
        <f>SUM(L6:L9)</f>
        <v>1863246.6883077621</v>
      </c>
      <c r="M21" s="5">
        <v>3</v>
      </c>
      <c r="N21" s="6">
        <v>3381.91095901467</v>
      </c>
    </row>
    <row r="22" spans="2:14" x14ac:dyDescent="0.25">
      <c r="B22" s="8" t="s">
        <v>12</v>
      </c>
      <c r="C22" s="9">
        <f>SUM(C13:C16)</f>
        <v>13968671.29672193</v>
      </c>
      <c r="D22" s="8" t="s">
        <v>12</v>
      </c>
      <c r="E22" s="9">
        <f>SUM(E13:E16)</f>
        <v>52078613.236606672</v>
      </c>
      <c r="G22" s="8" t="s">
        <v>13</v>
      </c>
      <c r="H22" s="9">
        <f>SUM(H13:H16)</f>
        <v>2453551.367652724</v>
      </c>
      <c r="I22" s="8" t="s">
        <v>13</v>
      </c>
      <c r="J22" s="9">
        <f>SUM(J13:J16)</f>
        <v>9081188.7975421604</v>
      </c>
      <c r="K22" s="8" t="s">
        <v>13</v>
      </c>
      <c r="L22" s="9">
        <f>SUM(L13:L16)</f>
        <v>65849.322580438296</v>
      </c>
      <c r="M22" s="5">
        <v>4</v>
      </c>
      <c r="N22" s="6">
        <v>1161.9310526642901</v>
      </c>
    </row>
    <row r="23" spans="2:14" ht="15.75" thickBot="1" x14ac:dyDescent="0.3">
      <c r="B23" s="19" t="s">
        <v>15</v>
      </c>
      <c r="C23" s="20"/>
      <c r="D23" s="19" t="s">
        <v>15</v>
      </c>
      <c r="E23" s="20"/>
      <c r="G23" s="19" t="s">
        <v>15</v>
      </c>
      <c r="H23" s="20"/>
      <c r="I23" s="19" t="s">
        <v>15</v>
      </c>
      <c r="J23" s="20"/>
      <c r="K23" s="19" t="s">
        <v>15</v>
      </c>
      <c r="L23" s="20"/>
      <c r="M23" s="7">
        <v>5</v>
      </c>
      <c r="N23" s="6">
        <v>3826.8351869098801</v>
      </c>
    </row>
    <row r="24" spans="2:14" x14ac:dyDescent="0.25">
      <c r="B24" s="8" t="s">
        <v>11</v>
      </c>
      <c r="C24" s="9">
        <f>C5</f>
        <v>11990215.544358</v>
      </c>
      <c r="D24" s="8" t="s">
        <v>11</v>
      </c>
      <c r="E24" s="9">
        <f>E5</f>
        <v>38689067.710827097</v>
      </c>
      <c r="G24" s="8" t="s">
        <v>11</v>
      </c>
      <c r="H24" s="9">
        <f>H5</f>
        <v>12688444.717032099</v>
      </c>
      <c r="I24" s="8" t="s">
        <v>11</v>
      </c>
      <c r="J24" s="9">
        <f>J5</f>
        <v>42986963.2869744</v>
      </c>
      <c r="K24" s="8" t="s">
        <v>11</v>
      </c>
      <c r="L24" s="9">
        <f>L5</f>
        <v>342264.236348629</v>
      </c>
      <c r="M24" s="21" t="s">
        <v>10</v>
      </c>
      <c r="N24" s="22"/>
    </row>
    <row r="25" spans="2:14" ht="15.75" thickBot="1" x14ac:dyDescent="0.3">
      <c r="B25" s="10" t="s">
        <v>12</v>
      </c>
      <c r="C25" s="11">
        <f>C12</f>
        <v>19378001.8729796</v>
      </c>
      <c r="D25" s="10" t="s">
        <v>12</v>
      </c>
      <c r="E25" s="11">
        <f>E12</f>
        <v>64695678.837036103</v>
      </c>
      <c r="G25" s="10" t="s">
        <v>13</v>
      </c>
      <c r="H25" s="11">
        <f>H12</f>
        <v>193364.29502644099</v>
      </c>
      <c r="I25" s="10" t="s">
        <v>13</v>
      </c>
      <c r="J25" s="11">
        <f>J12</f>
        <v>627001.83247138595</v>
      </c>
      <c r="K25" s="10" t="s">
        <v>13</v>
      </c>
      <c r="L25" s="11">
        <f>L12</f>
        <v>5086.5091402997496</v>
      </c>
      <c r="M25" s="8" t="s">
        <v>32</v>
      </c>
      <c r="N25" s="9">
        <f>SUM(N5:N9,N12:N16)+0.164*SUM(N19:N23)</f>
        <v>1923617.1314583868</v>
      </c>
    </row>
    <row r="26" spans="2:14" x14ac:dyDescent="0.25">
      <c r="M26" s="19" t="s">
        <v>14</v>
      </c>
      <c r="N26" s="20"/>
    </row>
    <row r="27" spans="2:14" x14ac:dyDescent="0.25">
      <c r="B27" s="18" t="s">
        <v>21</v>
      </c>
      <c r="C27" s="18" t="s">
        <v>22</v>
      </c>
      <c r="D27" s="18" t="s">
        <v>23</v>
      </c>
      <c r="E27" s="15"/>
      <c r="M27" s="8" t="s">
        <v>32</v>
      </c>
      <c r="N27" s="9">
        <f>SUM(N6:N9,N13:N16)+0.164*SUM(N20:N23)</f>
        <v>1859082.393787201</v>
      </c>
    </row>
    <row r="28" spans="2:14" x14ac:dyDescent="0.25">
      <c r="B28" s="15" t="s">
        <v>11</v>
      </c>
      <c r="C28" s="12">
        <f>(C18+E18)</f>
        <v>330202237.50138181</v>
      </c>
      <c r="D28" s="16">
        <f>C28/907184.74+0.03</f>
        <v>364.01566129031426</v>
      </c>
      <c r="E28" s="15"/>
      <c r="M28" s="19" t="s">
        <v>15</v>
      </c>
      <c r="N28" s="20"/>
    </row>
    <row r="29" spans="2:14" ht="15.75" thickBot="1" x14ac:dyDescent="0.3">
      <c r="B29" s="13" t="s">
        <v>12</v>
      </c>
      <c r="C29" s="12">
        <f>C19+E19</f>
        <v>150120965.24334431</v>
      </c>
      <c r="D29" s="16">
        <f>C29/907184.74+0.05</f>
        <v>165.53003799462536</v>
      </c>
      <c r="E29" s="15"/>
      <c r="M29" s="10" t="s">
        <v>32</v>
      </c>
      <c r="N29" s="11">
        <f>N5+N12+0.164*N19</f>
        <v>64534.737671185874</v>
      </c>
    </row>
    <row r="30" spans="2:14" x14ac:dyDescent="0.25">
      <c r="B30" s="13"/>
      <c r="C30" s="12"/>
      <c r="D30" s="15"/>
      <c r="E30" s="15"/>
    </row>
    <row r="31" spans="2:14" x14ac:dyDescent="0.25">
      <c r="B31" s="17" t="s">
        <v>9</v>
      </c>
      <c r="C31" s="18" t="s">
        <v>22</v>
      </c>
      <c r="D31" s="18" t="s">
        <v>23</v>
      </c>
      <c r="E31" s="18" t="s">
        <v>24</v>
      </c>
    </row>
    <row r="32" spans="2:14" x14ac:dyDescent="0.25">
      <c r="B32" s="15" t="s">
        <v>11</v>
      </c>
      <c r="C32" s="12">
        <f>H18+J18+0.164*L18</f>
        <v>342055962.17252266</v>
      </c>
      <c r="D32" s="14">
        <f>C32/907184.74+0.03</f>
        <v>377.08215607189629</v>
      </c>
      <c r="E32" s="14">
        <f>D32*341.98</f>
        <v>128954.5557334671</v>
      </c>
    </row>
    <row r="33" spans="2:6" x14ac:dyDescent="0.25">
      <c r="B33" s="15" t="s">
        <v>13</v>
      </c>
      <c r="C33" s="12">
        <f>H19+J19+0.164*L19</f>
        <v>12366739.769094912</v>
      </c>
      <c r="D33" s="14">
        <f>C33/907184.74</f>
        <v>13.631997126731775</v>
      </c>
      <c r="E33" s="14">
        <f>D33*341.9809</f>
        <v>4661.8826461971466</v>
      </c>
    </row>
    <row r="34" spans="2:6" x14ac:dyDescent="0.25">
      <c r="B34" s="15" t="s">
        <v>32</v>
      </c>
      <c r="C34" s="12">
        <f>N25</f>
        <v>1923617.1314583868</v>
      </c>
      <c r="D34" s="14">
        <f>C34/907184.74</f>
        <v>2.120424921894505</v>
      </c>
      <c r="E34" s="14">
        <f>D34*341.9809</f>
        <v>725.14482317191255</v>
      </c>
    </row>
    <row r="35" spans="2:6" x14ac:dyDescent="0.25">
      <c r="B35" s="15"/>
      <c r="C35" s="15"/>
      <c r="D35" s="15"/>
      <c r="E35" s="15"/>
    </row>
    <row r="36" spans="2:6" x14ac:dyDescent="0.25">
      <c r="B36" s="15" t="s">
        <v>25</v>
      </c>
      <c r="C36" s="15"/>
      <c r="D36" s="15"/>
      <c r="E36" s="15"/>
    </row>
    <row r="37" spans="2:6" x14ac:dyDescent="0.25">
      <c r="B37" s="15" t="s">
        <v>26</v>
      </c>
      <c r="C37" s="15"/>
      <c r="D37" s="15"/>
      <c r="E37" s="15"/>
    </row>
    <row r="38" spans="2:6" ht="15.75" x14ac:dyDescent="0.25">
      <c r="B38" s="15" t="s">
        <v>27</v>
      </c>
      <c r="C38" s="15"/>
      <c r="D38" s="15"/>
      <c r="E38" s="15"/>
    </row>
    <row r="39" spans="2:6" x14ac:dyDescent="0.25">
      <c r="B39" s="15" t="s">
        <v>43</v>
      </c>
    </row>
    <row r="42" spans="2:6" x14ac:dyDescent="0.25">
      <c r="F42">
        <f>365*(5/7)+365*(2/7)*0.7793</f>
        <v>341.98414285714284</v>
      </c>
    </row>
  </sheetData>
  <mergeCells count="18">
    <mergeCell ref="B17:C17"/>
    <mergeCell ref="D17:E17"/>
    <mergeCell ref="G17:H17"/>
    <mergeCell ref="I17:J17"/>
    <mergeCell ref="K17:L17"/>
    <mergeCell ref="M24:N24"/>
    <mergeCell ref="M26:N26"/>
    <mergeCell ref="M28:N28"/>
    <mergeCell ref="B20:C20"/>
    <mergeCell ref="D20:E20"/>
    <mergeCell ref="G20:H20"/>
    <mergeCell ref="I20:J20"/>
    <mergeCell ref="K20:L20"/>
    <mergeCell ref="B23:C23"/>
    <mergeCell ref="D23:E23"/>
    <mergeCell ref="G23:H23"/>
    <mergeCell ref="I23:J23"/>
    <mergeCell ref="K23:L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zoomScale="85" zoomScaleNormal="85" workbookViewId="0">
      <selection activeCell="I32" sqref="I32"/>
    </sheetView>
  </sheetViews>
  <sheetFormatPr defaultRowHeight="15" x14ac:dyDescent="0.25"/>
  <cols>
    <col min="2" max="2" width="11.5703125" customWidth="1"/>
    <col min="3" max="3" width="19" customWidth="1"/>
    <col min="4" max="4" width="11.28515625" customWidth="1"/>
    <col min="5" max="5" width="17.28515625" bestFit="1" customWidth="1"/>
    <col min="7" max="7" width="11.140625" customWidth="1"/>
    <col min="8" max="8" width="17.28515625" bestFit="1" customWidth="1"/>
    <col min="9" max="9" width="11.140625" customWidth="1"/>
    <col min="10" max="10" width="17.28515625" bestFit="1" customWidth="1"/>
    <col min="11" max="11" width="11.28515625" customWidth="1"/>
    <col min="12" max="12" width="17.28515625" bestFit="1" customWidth="1"/>
    <col min="13" max="13" width="12.7109375" customWidth="1"/>
    <col min="14" max="14" width="17.7109375" customWidth="1"/>
  </cols>
  <sheetData>
    <row r="1" spans="2:14" ht="15.75" thickBot="1" x14ac:dyDescent="0.3"/>
    <row r="2" spans="2:14" x14ac:dyDescent="0.25">
      <c r="B2" s="1" t="s">
        <v>0</v>
      </c>
      <c r="C2" s="2"/>
      <c r="D2" s="1" t="s">
        <v>1</v>
      </c>
      <c r="E2" s="2"/>
      <c r="G2" s="1" t="s">
        <v>2</v>
      </c>
      <c r="H2" s="2"/>
      <c r="I2" s="1" t="s">
        <v>3</v>
      </c>
      <c r="J2" s="2"/>
      <c r="K2" s="1" t="s">
        <v>4</v>
      </c>
      <c r="L2" s="2"/>
      <c r="M2" s="1" t="s">
        <v>28</v>
      </c>
      <c r="N2" s="2"/>
    </row>
    <row r="3" spans="2:14" x14ac:dyDescent="0.25">
      <c r="B3" s="3" t="s">
        <v>5</v>
      </c>
      <c r="C3" s="4"/>
      <c r="D3" s="3" t="s">
        <v>5</v>
      </c>
      <c r="E3" s="4"/>
      <c r="G3" s="3" t="s">
        <v>5</v>
      </c>
      <c r="H3" s="4"/>
      <c r="I3" s="3" t="s">
        <v>5</v>
      </c>
      <c r="J3" s="4"/>
      <c r="K3" s="3" t="s">
        <v>5</v>
      </c>
      <c r="L3" s="4"/>
      <c r="M3" s="3" t="s">
        <v>29</v>
      </c>
      <c r="N3" s="4"/>
    </row>
    <row r="4" spans="2:14" x14ac:dyDescent="0.25">
      <c r="B4" s="3" t="s">
        <v>6</v>
      </c>
      <c r="C4" s="4" t="s">
        <v>7</v>
      </c>
      <c r="D4" s="3" t="s">
        <v>6</v>
      </c>
      <c r="E4" s="4" t="s">
        <v>7</v>
      </c>
      <c r="G4" s="3" t="s">
        <v>6</v>
      </c>
      <c r="H4" s="4" t="s">
        <v>7</v>
      </c>
      <c r="I4" s="3" t="s">
        <v>6</v>
      </c>
      <c r="J4" s="4" t="s">
        <v>7</v>
      </c>
      <c r="K4" s="3" t="s">
        <v>6</v>
      </c>
      <c r="L4" s="4" t="s">
        <v>7</v>
      </c>
      <c r="M4" s="3" t="s">
        <v>6</v>
      </c>
      <c r="N4" s="4" t="s">
        <v>31</v>
      </c>
    </row>
    <row r="5" spans="2:14" x14ac:dyDescent="0.25">
      <c r="B5" s="5">
        <v>1</v>
      </c>
      <c r="C5" s="6">
        <v>7694080.1681381203</v>
      </c>
      <c r="D5" s="5">
        <v>1</v>
      </c>
      <c r="E5" s="6">
        <v>17264824.3027265</v>
      </c>
      <c r="G5" s="5">
        <v>1</v>
      </c>
      <c r="H5" s="6">
        <v>8174802.9287775801</v>
      </c>
      <c r="I5" s="5">
        <v>1</v>
      </c>
      <c r="J5" s="6">
        <v>21282986.657857899</v>
      </c>
      <c r="K5" s="5">
        <v>1</v>
      </c>
      <c r="L5" s="6">
        <v>151749.61321848599</v>
      </c>
      <c r="M5" s="5">
        <v>1</v>
      </c>
      <c r="N5" s="6">
        <v>37951.3436037996</v>
      </c>
    </row>
    <row r="6" spans="2:14" x14ac:dyDescent="0.25">
      <c r="B6" s="5">
        <v>2</v>
      </c>
      <c r="C6" s="6">
        <v>1219162.47885132</v>
      </c>
      <c r="D6" s="5">
        <v>2</v>
      </c>
      <c r="E6" s="6">
        <v>2909540.3554992699</v>
      </c>
      <c r="G6" s="5">
        <v>2</v>
      </c>
      <c r="H6" s="6">
        <v>1303466.1976642599</v>
      </c>
      <c r="I6" s="5">
        <v>2</v>
      </c>
      <c r="J6" s="6">
        <v>3064689.0515518198</v>
      </c>
      <c r="K6" s="5">
        <v>2</v>
      </c>
      <c r="L6" s="6">
        <v>33078.465412735903</v>
      </c>
      <c r="M6" s="5">
        <v>2</v>
      </c>
      <c r="N6" s="6">
        <v>57912.845297396198</v>
      </c>
    </row>
    <row r="7" spans="2:14" x14ac:dyDescent="0.25">
      <c r="B7" s="5">
        <v>3</v>
      </c>
      <c r="C7" s="6">
        <v>6509088.8299713098</v>
      </c>
      <c r="D7" s="5">
        <v>3</v>
      </c>
      <c r="E7" s="6">
        <v>9084656.0292511005</v>
      </c>
      <c r="G7" s="5">
        <v>3</v>
      </c>
      <c r="H7" s="6">
        <v>4612107.0665931702</v>
      </c>
      <c r="I7" s="5">
        <v>3</v>
      </c>
      <c r="J7" s="6">
        <v>9294533.6569366492</v>
      </c>
      <c r="K7" s="5">
        <v>3</v>
      </c>
      <c r="L7" s="6">
        <v>115224.07072353399</v>
      </c>
      <c r="M7" s="5">
        <v>3</v>
      </c>
      <c r="N7" s="6">
        <v>187749.96958750501</v>
      </c>
    </row>
    <row r="8" spans="2:14" x14ac:dyDescent="0.25">
      <c r="B8" s="5">
        <v>4</v>
      </c>
      <c r="C8" s="6">
        <v>1511787.0781936599</v>
      </c>
      <c r="D8" s="5">
        <v>4</v>
      </c>
      <c r="E8" s="6">
        <v>15076820.004760699</v>
      </c>
      <c r="G8" s="5">
        <v>4</v>
      </c>
      <c r="H8" s="6">
        <v>1604220.7590894699</v>
      </c>
      <c r="I8" s="5">
        <v>4</v>
      </c>
      <c r="J8" s="6">
        <v>15345015.603393599</v>
      </c>
      <c r="K8" s="5">
        <v>4</v>
      </c>
      <c r="L8" s="6">
        <v>40684.044429540598</v>
      </c>
      <c r="M8" s="5">
        <v>4</v>
      </c>
      <c r="N8" s="6">
        <v>297010.83942592097</v>
      </c>
    </row>
    <row r="9" spans="2:14" x14ac:dyDescent="0.25">
      <c r="B9" s="5">
        <v>5</v>
      </c>
      <c r="C9" s="6">
        <v>5584001.6649837503</v>
      </c>
      <c r="D9" s="5">
        <v>5</v>
      </c>
      <c r="E9" s="6">
        <v>23316402.174575798</v>
      </c>
      <c r="G9" s="5">
        <v>5</v>
      </c>
      <c r="H9" s="6">
        <v>5730903.6880721999</v>
      </c>
      <c r="I9" s="5">
        <v>5</v>
      </c>
      <c r="J9" s="6">
        <v>23047223.726242099</v>
      </c>
      <c r="K9" s="5">
        <v>5</v>
      </c>
      <c r="L9" s="6">
        <v>141819.786335468</v>
      </c>
      <c r="M9" s="5">
        <v>5</v>
      </c>
      <c r="N9" s="6">
        <v>480195.56305241602</v>
      </c>
    </row>
    <row r="10" spans="2:14" x14ac:dyDescent="0.25">
      <c r="B10" s="5" t="s">
        <v>8</v>
      </c>
      <c r="C10" s="6"/>
      <c r="D10" s="5" t="s">
        <v>8</v>
      </c>
      <c r="E10" s="6"/>
      <c r="G10" s="5" t="s">
        <v>9</v>
      </c>
      <c r="H10" s="6"/>
      <c r="I10" s="5" t="s">
        <v>9</v>
      </c>
      <c r="J10" s="6"/>
      <c r="K10" s="5" t="s">
        <v>9</v>
      </c>
      <c r="L10" s="6"/>
      <c r="M10" s="5" t="s">
        <v>30</v>
      </c>
      <c r="N10" s="6"/>
    </row>
    <row r="11" spans="2:14" x14ac:dyDescent="0.25">
      <c r="B11" s="5" t="s">
        <v>6</v>
      </c>
      <c r="C11" s="6" t="s">
        <v>7</v>
      </c>
      <c r="D11" s="5" t="s">
        <v>6</v>
      </c>
      <c r="E11" s="6" t="s">
        <v>7</v>
      </c>
      <c r="G11" s="5" t="s">
        <v>6</v>
      </c>
      <c r="H11" s="6" t="s">
        <v>7</v>
      </c>
      <c r="I11" s="5" t="s">
        <v>6</v>
      </c>
      <c r="J11" s="6" t="s">
        <v>7</v>
      </c>
      <c r="K11" s="5" t="s">
        <v>6</v>
      </c>
      <c r="L11" s="6" t="s">
        <v>7</v>
      </c>
      <c r="M11" s="5" t="s">
        <v>6</v>
      </c>
      <c r="N11" s="6" t="s">
        <v>7</v>
      </c>
    </row>
    <row r="12" spans="2:14" x14ac:dyDescent="0.25">
      <c r="B12" s="5">
        <v>1</v>
      </c>
      <c r="C12" s="6">
        <v>9373027.5923686009</v>
      </c>
      <c r="D12" s="5">
        <v>1</v>
      </c>
      <c r="E12" s="6">
        <v>30570322.002599701</v>
      </c>
      <c r="G12" s="5">
        <v>1</v>
      </c>
      <c r="H12" s="6">
        <v>87718.511936152107</v>
      </c>
      <c r="I12" s="5">
        <v>1</v>
      </c>
      <c r="J12" s="6">
        <v>323824.96741372498</v>
      </c>
      <c r="K12" s="5">
        <v>1</v>
      </c>
      <c r="L12" s="6">
        <v>2185.8837906037402</v>
      </c>
      <c r="M12" s="5">
        <v>1</v>
      </c>
      <c r="N12" s="6">
        <v>8895.0444196765093</v>
      </c>
    </row>
    <row r="13" spans="2:14" x14ac:dyDescent="0.25">
      <c r="B13" s="5">
        <v>2</v>
      </c>
      <c r="C13" s="6">
        <v>197976.64924967301</v>
      </c>
      <c r="D13" s="5">
        <v>2</v>
      </c>
      <c r="E13" s="6">
        <v>603417.83969020797</v>
      </c>
      <c r="G13" s="5">
        <v>2</v>
      </c>
      <c r="H13" s="6">
        <v>41497.2737019786</v>
      </c>
      <c r="I13" s="5">
        <v>2</v>
      </c>
      <c r="J13" s="6">
        <v>135069.68181705699</v>
      </c>
      <c r="K13" s="5">
        <v>2</v>
      </c>
      <c r="L13" s="6">
        <v>1066.20736249792</v>
      </c>
      <c r="M13" s="5">
        <v>2</v>
      </c>
      <c r="N13" s="6">
        <v>16245.9867723761</v>
      </c>
    </row>
    <row r="14" spans="2:14" x14ac:dyDescent="0.25">
      <c r="B14" s="5">
        <v>3</v>
      </c>
      <c r="C14" s="6">
        <v>1476216.137779</v>
      </c>
      <c r="D14" s="5">
        <v>3</v>
      </c>
      <c r="E14" s="6">
        <v>2410877.5015306501</v>
      </c>
      <c r="G14" s="5">
        <v>3</v>
      </c>
      <c r="H14" s="6">
        <v>227668.90927998</v>
      </c>
      <c r="I14" s="5">
        <v>3</v>
      </c>
      <c r="J14" s="6">
        <v>606123.57806641597</v>
      </c>
      <c r="K14" s="5">
        <v>3</v>
      </c>
      <c r="L14" s="6">
        <v>5709.6104512513803</v>
      </c>
      <c r="M14" s="5">
        <v>3</v>
      </c>
      <c r="N14" s="6">
        <v>60459.4287543194</v>
      </c>
    </row>
    <row r="15" spans="2:14" x14ac:dyDescent="0.25">
      <c r="B15" s="5">
        <v>4</v>
      </c>
      <c r="C15" s="6">
        <v>300903.51428419398</v>
      </c>
      <c r="D15" s="5">
        <v>4</v>
      </c>
      <c r="E15" s="6">
        <v>3879066.7966308598</v>
      </c>
      <c r="G15" s="5">
        <v>4</v>
      </c>
      <c r="H15" s="6">
        <v>69404.362614662896</v>
      </c>
      <c r="I15" s="5">
        <v>4</v>
      </c>
      <c r="J15" s="6">
        <v>915071.06559449399</v>
      </c>
      <c r="K15" s="5">
        <v>4</v>
      </c>
      <c r="L15" s="6">
        <v>1788.8784161927899</v>
      </c>
      <c r="M15" s="5">
        <v>4</v>
      </c>
      <c r="N15" s="6">
        <v>20193.796882594499</v>
      </c>
    </row>
    <row r="16" spans="2:14" ht="15.75" thickBot="1" x14ac:dyDescent="0.3">
      <c r="B16" s="7">
        <v>5</v>
      </c>
      <c r="C16" s="6">
        <v>1320406.5224429399</v>
      </c>
      <c r="D16" s="7">
        <v>5</v>
      </c>
      <c r="E16" s="6">
        <v>6574460.7785043698</v>
      </c>
      <c r="G16" s="7">
        <v>5</v>
      </c>
      <c r="H16" s="6">
        <v>319618.91685063398</v>
      </c>
      <c r="I16" s="7">
        <v>5</v>
      </c>
      <c r="J16" s="6">
        <v>1627178.9840754899</v>
      </c>
      <c r="K16" s="7">
        <v>5</v>
      </c>
      <c r="L16" s="6">
        <v>7973.06828298455</v>
      </c>
      <c r="M16" s="5">
        <v>5</v>
      </c>
      <c r="N16" s="6">
        <v>76908.315753505594</v>
      </c>
    </row>
    <row r="17" spans="2:14" x14ac:dyDescent="0.25">
      <c r="B17" s="21" t="s">
        <v>10</v>
      </c>
      <c r="C17" s="22"/>
      <c r="D17" s="21" t="s">
        <v>10</v>
      </c>
      <c r="E17" s="22"/>
      <c r="G17" s="21" t="s">
        <v>10</v>
      </c>
      <c r="H17" s="22"/>
      <c r="I17" s="21" t="s">
        <v>10</v>
      </c>
      <c r="J17" s="22"/>
      <c r="K17" s="21" t="s">
        <v>10</v>
      </c>
      <c r="L17" s="22"/>
      <c r="M17" s="5" t="s">
        <v>33</v>
      </c>
      <c r="N17" s="6"/>
    </row>
    <row r="18" spans="2:14" x14ac:dyDescent="0.25">
      <c r="B18" s="8" t="s">
        <v>11</v>
      </c>
      <c r="C18" s="9">
        <f>SUM(C5:C9)</f>
        <v>22518120.220138159</v>
      </c>
      <c r="D18" s="8" t="s">
        <v>11</v>
      </c>
      <c r="E18" s="9">
        <f>SUM(E5:E9)</f>
        <v>67652242.866813362</v>
      </c>
      <c r="G18" s="8" t="s">
        <v>11</v>
      </c>
      <c r="H18" s="9">
        <f>SUM(H5:H9)</f>
        <v>21425500.640196681</v>
      </c>
      <c r="I18" s="8" t="s">
        <v>11</v>
      </c>
      <c r="J18" s="9">
        <f>SUM(J5:J9)</f>
        <v>72034448.695982069</v>
      </c>
      <c r="K18" s="8" t="s">
        <v>11</v>
      </c>
      <c r="L18" s="9">
        <f>SUM(L5:L9)</f>
        <v>482555.98011976446</v>
      </c>
      <c r="M18" s="5" t="s">
        <v>6</v>
      </c>
      <c r="N18" s="6" t="s">
        <v>34</v>
      </c>
    </row>
    <row r="19" spans="2:14" x14ac:dyDescent="0.25">
      <c r="B19" s="8" t="s">
        <v>12</v>
      </c>
      <c r="C19" s="9">
        <f>SUM(C12:C16)</f>
        <v>12668530.416124407</v>
      </c>
      <c r="D19" s="8" t="s">
        <v>12</v>
      </c>
      <c r="E19" s="9">
        <f>SUM(E12:E16)</f>
        <v>44038144.918955788</v>
      </c>
      <c r="G19" s="8" t="s">
        <v>13</v>
      </c>
      <c r="H19" s="9">
        <f>SUM(H12:H16)</f>
        <v>745907.97438340762</v>
      </c>
      <c r="I19" s="8" t="s">
        <v>13</v>
      </c>
      <c r="J19" s="9">
        <f>SUM(J12:J16)</f>
        <v>3607268.2769671818</v>
      </c>
      <c r="K19" s="8" t="s">
        <v>13</v>
      </c>
      <c r="L19" s="9">
        <f>SUM(L12:L16)</f>
        <v>18723.648303530383</v>
      </c>
      <c r="M19" s="5">
        <v>1</v>
      </c>
      <c r="N19" s="6">
        <v>219.280419047718</v>
      </c>
    </row>
    <row r="20" spans="2:14" x14ac:dyDescent="0.25">
      <c r="B20" s="19" t="s">
        <v>14</v>
      </c>
      <c r="C20" s="20"/>
      <c r="D20" s="19" t="s">
        <v>14</v>
      </c>
      <c r="E20" s="20"/>
      <c r="G20" s="19" t="s">
        <v>14</v>
      </c>
      <c r="H20" s="20"/>
      <c r="I20" s="19" t="s">
        <v>14</v>
      </c>
      <c r="J20" s="20"/>
      <c r="K20" s="19" t="s">
        <v>14</v>
      </c>
      <c r="L20" s="20"/>
      <c r="M20" s="5">
        <v>2</v>
      </c>
      <c r="N20" s="6">
        <v>448.829627065919</v>
      </c>
    </row>
    <row r="21" spans="2:14" x14ac:dyDescent="0.25">
      <c r="B21" s="8" t="s">
        <v>11</v>
      </c>
      <c r="C21" s="9">
        <f>SUM(C6:C9)</f>
        <v>14824040.052000038</v>
      </c>
      <c r="D21" s="8" t="s">
        <v>11</v>
      </c>
      <c r="E21" s="9">
        <f>SUM(E6:E9)</f>
        <v>50387418.564086869</v>
      </c>
      <c r="G21" s="8" t="s">
        <v>11</v>
      </c>
      <c r="H21" s="9">
        <f>SUM(H6:H9)</f>
        <v>13250697.7114191</v>
      </c>
      <c r="I21" s="8" t="s">
        <v>11</v>
      </c>
      <c r="J21" s="9">
        <f>SUM(J6:J9)</f>
        <v>50751462.038124166</v>
      </c>
      <c r="K21" s="8" t="s">
        <v>11</v>
      </c>
      <c r="L21" s="9">
        <f>SUM(L6:L9)</f>
        <v>330806.3669012785</v>
      </c>
      <c r="M21" s="5">
        <v>3</v>
      </c>
      <c r="N21" s="6">
        <v>1667.8327913749999</v>
      </c>
    </row>
    <row r="22" spans="2:14" x14ac:dyDescent="0.25">
      <c r="B22" s="8" t="s">
        <v>12</v>
      </c>
      <c r="C22" s="9">
        <f>SUM(C13:C16)</f>
        <v>3295502.8237558072</v>
      </c>
      <c r="D22" s="8" t="s">
        <v>12</v>
      </c>
      <c r="E22" s="9">
        <f>SUM(E13:E16)</f>
        <v>13467822.916356087</v>
      </c>
      <c r="G22" s="8" t="s">
        <v>13</v>
      </c>
      <c r="H22" s="9">
        <f>SUM(H13:H16)</f>
        <v>658189.4624472555</v>
      </c>
      <c r="I22" s="8" t="s">
        <v>13</v>
      </c>
      <c r="J22" s="9">
        <f>SUM(J13:J16)</f>
        <v>3283443.309553457</v>
      </c>
      <c r="K22" s="8" t="s">
        <v>13</v>
      </c>
      <c r="L22" s="9">
        <f>SUM(L13:L16)</f>
        <v>16537.764512926638</v>
      </c>
      <c r="M22" s="5">
        <v>4</v>
      </c>
      <c r="N22" s="6">
        <v>558.47799535887305</v>
      </c>
    </row>
    <row r="23" spans="2:14" ht="15.75" thickBot="1" x14ac:dyDescent="0.3">
      <c r="B23" s="19" t="s">
        <v>15</v>
      </c>
      <c r="C23" s="20"/>
      <c r="D23" s="19" t="s">
        <v>15</v>
      </c>
      <c r="E23" s="20"/>
      <c r="G23" s="19" t="s">
        <v>15</v>
      </c>
      <c r="H23" s="20"/>
      <c r="I23" s="19" t="s">
        <v>15</v>
      </c>
      <c r="J23" s="20"/>
      <c r="K23" s="19" t="s">
        <v>15</v>
      </c>
      <c r="L23" s="20"/>
      <c r="M23" s="7">
        <v>5</v>
      </c>
      <c r="N23" s="6">
        <v>2117.9723560893899</v>
      </c>
    </row>
    <row r="24" spans="2:14" x14ac:dyDescent="0.25">
      <c r="B24" s="8" t="s">
        <v>11</v>
      </c>
      <c r="C24" s="9">
        <f>C5</f>
        <v>7694080.1681381203</v>
      </c>
      <c r="D24" s="8" t="s">
        <v>11</v>
      </c>
      <c r="E24" s="9">
        <f>E5</f>
        <v>17264824.3027265</v>
      </c>
      <c r="G24" s="8" t="s">
        <v>11</v>
      </c>
      <c r="H24" s="9">
        <f>H5</f>
        <v>8174802.9287775801</v>
      </c>
      <c r="I24" s="8" t="s">
        <v>11</v>
      </c>
      <c r="J24" s="9">
        <f>J5</f>
        <v>21282986.657857899</v>
      </c>
      <c r="K24" s="8" t="s">
        <v>11</v>
      </c>
      <c r="L24" s="9">
        <f>L5</f>
        <v>151749.61321848599</v>
      </c>
      <c r="M24" s="21" t="s">
        <v>10</v>
      </c>
      <c r="N24" s="22"/>
    </row>
    <row r="25" spans="2:14" ht="15.75" thickBot="1" x14ac:dyDescent="0.3">
      <c r="B25" s="10" t="s">
        <v>12</v>
      </c>
      <c r="C25" s="11">
        <f>C12</f>
        <v>9373027.5923686009</v>
      </c>
      <c r="D25" s="10" t="s">
        <v>12</v>
      </c>
      <c r="E25" s="11">
        <f>E12</f>
        <v>30570322.002599701</v>
      </c>
      <c r="G25" s="10" t="s">
        <v>13</v>
      </c>
      <c r="H25" s="11">
        <f>H12</f>
        <v>87718.511936152107</v>
      </c>
      <c r="I25" s="10" t="s">
        <v>13</v>
      </c>
      <c r="J25" s="11">
        <f>J12</f>
        <v>323824.96741372498</v>
      </c>
      <c r="K25" s="10" t="s">
        <v>13</v>
      </c>
      <c r="L25" s="11">
        <f>L12</f>
        <v>2185.8837906037402</v>
      </c>
      <c r="M25" s="8" t="s">
        <v>32</v>
      </c>
      <c r="N25" s="9">
        <f>SUM(N5:N9,N12:N16)+0.164*SUM(N19:N23)</f>
        <v>1244345.1660324957</v>
      </c>
    </row>
    <row r="26" spans="2:14" x14ac:dyDescent="0.25">
      <c r="M26" s="19" t="s">
        <v>14</v>
      </c>
      <c r="N26" s="20"/>
    </row>
    <row r="27" spans="2:14" x14ac:dyDescent="0.25">
      <c r="B27" s="18" t="s">
        <v>21</v>
      </c>
      <c r="C27" s="18" t="s">
        <v>22</v>
      </c>
      <c r="D27" s="18" t="s">
        <v>23</v>
      </c>
      <c r="M27" s="8" t="s">
        <v>32</v>
      </c>
      <c r="N27" s="9">
        <f>SUM(N6:N9,N13:N16)+0.164*SUM(N20:N23)</f>
        <v>1197462.8160202957</v>
      </c>
    </row>
    <row r="28" spans="2:14" x14ac:dyDescent="0.25">
      <c r="B28" s="15" t="s">
        <v>11</v>
      </c>
      <c r="C28" s="12">
        <f>(C18+E18)</f>
        <v>90170363.086951524</v>
      </c>
      <c r="D28" s="14">
        <f>C28/907184.74+0.03</f>
        <v>99.42581114090558</v>
      </c>
      <c r="M28" s="19" t="s">
        <v>15</v>
      </c>
      <c r="N28" s="20"/>
    </row>
    <row r="29" spans="2:14" ht="15.75" thickBot="1" x14ac:dyDescent="0.3">
      <c r="B29" s="13" t="s">
        <v>12</v>
      </c>
      <c r="C29" s="12">
        <f>C19+E19</f>
        <v>56706675.335080191</v>
      </c>
      <c r="D29" s="14">
        <f>C29/907184.74+0.05</f>
        <v>62.558409626775898</v>
      </c>
      <c r="M29" s="10" t="s">
        <v>32</v>
      </c>
      <c r="N29" s="11">
        <f>N5+N12+0.164*N19</f>
        <v>46882.350012199931</v>
      </c>
    </row>
    <row r="30" spans="2:14" s="15" customFormat="1" x14ac:dyDescent="0.25">
      <c r="B30" s="13"/>
      <c r="C30" s="12"/>
      <c r="M30"/>
      <c r="N30"/>
    </row>
    <row r="31" spans="2:14" x14ac:dyDescent="0.25">
      <c r="B31" s="17" t="s">
        <v>9</v>
      </c>
      <c r="C31" s="18" t="s">
        <v>22</v>
      </c>
      <c r="D31" s="18" t="s">
        <v>23</v>
      </c>
      <c r="E31" s="18" t="s">
        <v>24</v>
      </c>
    </row>
    <row r="32" spans="2:14" x14ac:dyDescent="0.25">
      <c r="B32" s="15" t="s">
        <v>11</v>
      </c>
      <c r="C32" s="12">
        <f>H18+J18+0.164*L18</f>
        <v>93539088.516918391</v>
      </c>
      <c r="D32" s="14">
        <f>C32/907184.74+0.03</f>
        <v>103.13919528575667</v>
      </c>
      <c r="E32" s="14">
        <f>D32*341.9809</f>
        <v>35271.634829098824</v>
      </c>
      <c r="I32" s="15">
        <v>0.77926911649931496</v>
      </c>
    </row>
    <row r="33" spans="2:14" x14ac:dyDescent="0.25">
      <c r="B33" s="15" t="s">
        <v>13</v>
      </c>
      <c r="C33" s="12">
        <f>H19+J19+0.164*L19</f>
        <v>4356246.9296723679</v>
      </c>
      <c r="D33" s="14">
        <f>C33/907184.74</f>
        <v>4.8019402637574879</v>
      </c>
      <c r="E33" s="14">
        <f>D33*341.9809</f>
        <v>1642.1718531460233</v>
      </c>
    </row>
    <row r="34" spans="2:14" x14ac:dyDescent="0.25">
      <c r="B34" s="15" t="s">
        <v>32</v>
      </c>
      <c r="C34" s="12">
        <f>N25</f>
        <v>1244345.1660324957</v>
      </c>
      <c r="D34" s="14">
        <f>C34/907184.74</f>
        <v>1.3716557512117054</v>
      </c>
      <c r="E34" s="14">
        <f>D34*341.9809</f>
        <v>469.08006828955513</v>
      </c>
      <c r="M34" s="15"/>
      <c r="N34" s="15"/>
    </row>
    <row r="36" spans="2:14" x14ac:dyDescent="0.25">
      <c r="B36" s="15" t="s">
        <v>25</v>
      </c>
    </row>
    <row r="37" spans="2:14" x14ac:dyDescent="0.25">
      <c r="B37" s="15" t="s">
        <v>26</v>
      </c>
    </row>
    <row r="38" spans="2:14" ht="15.75" x14ac:dyDescent="0.25">
      <c r="B38" s="15" t="s">
        <v>27</v>
      </c>
    </row>
    <row r="39" spans="2:14" x14ac:dyDescent="0.25">
      <c r="B39" s="15" t="s">
        <v>43</v>
      </c>
    </row>
  </sheetData>
  <mergeCells count="18">
    <mergeCell ref="B17:C17"/>
    <mergeCell ref="D17:E17"/>
    <mergeCell ref="G17:H17"/>
    <mergeCell ref="I17:J17"/>
    <mergeCell ref="K17:L17"/>
    <mergeCell ref="M24:N24"/>
    <mergeCell ref="M26:N26"/>
    <mergeCell ref="M28:N28"/>
    <mergeCell ref="B20:C20"/>
    <mergeCell ref="D20:E20"/>
    <mergeCell ref="G20:H20"/>
    <mergeCell ref="I20:J20"/>
    <mergeCell ref="K20:L20"/>
    <mergeCell ref="B23:C23"/>
    <mergeCell ref="D23:E23"/>
    <mergeCell ref="G23:H23"/>
    <mergeCell ref="I23:J23"/>
    <mergeCell ref="K23:L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2002</vt:lpstr>
      <vt:lpstr>2008</vt:lpstr>
      <vt:lpstr>2024</vt:lpstr>
    </vt:vector>
  </TitlesOfParts>
  <Company>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DavidDO</dc:creator>
  <cp:lastModifiedBy>Di Tian</cp:lastModifiedBy>
  <dcterms:created xsi:type="dcterms:W3CDTF">2011-09-14T20:08:25Z</dcterms:created>
  <dcterms:modified xsi:type="dcterms:W3CDTF">2011-12-02T03:11:15Z</dcterms:modified>
</cp:coreProperties>
</file>