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900" yWindow="30" windowWidth="15195" windowHeight="9030" activeTab="1"/>
  </bookViews>
  <sheets>
    <sheet name="School Systems " sheetId="1" r:id="rId1"/>
    <sheet name="emissions reductions" sheetId="2" r:id="rId2"/>
    <sheet name="Retired Buses" sheetId="3" r:id="rId3"/>
  </sheets>
  <definedNames>
    <definedName name="_xlnm._FilterDatabase" localSheetId="1" hidden="1">'emissions reductions'!$A$1:$J$68</definedName>
    <definedName name="_xlnm._FilterDatabase" localSheetId="0" hidden="1">'School Systems '!$B$3:$Q$72</definedName>
    <definedName name="_xlnm.Print_Area" localSheetId="0">'School Systems '!$B$1:$Q$74</definedName>
  </definedNames>
  <calcPr calcId="145621"/>
</workbook>
</file>

<file path=xl/calcChain.xml><?xml version="1.0" encoding="utf-8"?>
<calcChain xmlns="http://schemas.openxmlformats.org/spreadsheetml/2006/main">
  <c r="C69" i="2" l="1"/>
  <c r="C68" i="2" l="1"/>
  <c r="E114" i="2"/>
  <c r="D114" i="2"/>
  <c r="E113" i="2"/>
  <c r="D113" i="2"/>
  <c r="E112" i="2"/>
  <c r="D112" i="2"/>
  <c r="E111" i="2"/>
  <c r="D111" i="2"/>
  <c r="E110" i="2"/>
  <c r="D110" i="2"/>
  <c r="E109" i="2"/>
  <c r="D109" i="2"/>
  <c r="E108" i="2"/>
  <c r="D108" i="2"/>
  <c r="E107" i="2"/>
  <c r="D107" i="2"/>
  <c r="E106" i="2"/>
  <c r="D106" i="2"/>
  <c r="E105" i="2"/>
  <c r="D105" i="2"/>
  <c r="E104" i="2"/>
  <c r="D104" i="2"/>
  <c r="E103" i="2"/>
  <c r="D103" i="2"/>
  <c r="E102" i="2"/>
  <c r="D102" i="2"/>
  <c r="E101" i="2"/>
  <c r="D101" i="2"/>
  <c r="E100" i="2"/>
  <c r="D100" i="2"/>
  <c r="E99" i="2"/>
  <c r="D99" i="2"/>
  <c r="E98" i="2"/>
  <c r="D98" i="2"/>
  <c r="E97" i="2"/>
  <c r="D97" i="2"/>
  <c r="E96" i="2"/>
  <c r="D96" i="2"/>
  <c r="E95" i="2"/>
  <c r="D95" i="2"/>
  <c r="E94" i="2"/>
  <c r="D94" i="2"/>
  <c r="E93" i="2"/>
  <c r="D93" i="2"/>
  <c r="E92" i="2"/>
  <c r="D92" i="2"/>
  <c r="E91" i="2"/>
  <c r="D91" i="2"/>
  <c r="E90" i="2"/>
  <c r="D90" i="2"/>
  <c r="E89" i="2"/>
  <c r="D89" i="2"/>
  <c r="E88" i="2"/>
  <c r="D88" i="2"/>
  <c r="E87" i="2"/>
  <c r="D87" i="2"/>
  <c r="E86" i="2"/>
  <c r="D86" i="2"/>
  <c r="E85" i="2"/>
  <c r="D85" i="2"/>
  <c r="E84" i="2"/>
  <c r="D84" i="2"/>
  <c r="G80" i="2" s="1"/>
  <c r="E83" i="2"/>
  <c r="D83" i="2"/>
  <c r="E82" i="2"/>
  <c r="D82" i="2"/>
  <c r="E81" i="2"/>
  <c r="D81" i="2"/>
  <c r="E80" i="2"/>
  <c r="D80" i="2"/>
  <c r="E79" i="2"/>
  <c r="D79" i="2"/>
  <c r="E78" i="2"/>
  <c r="D78" i="2"/>
  <c r="E77" i="2"/>
  <c r="D77" i="2"/>
  <c r="E76" i="2"/>
  <c r="D76" i="2"/>
  <c r="J74" i="2"/>
  <c r="J68" i="2"/>
  <c r="I68" i="2"/>
  <c r="H68" i="2"/>
  <c r="G68" i="2"/>
  <c r="F68" i="2"/>
  <c r="E68" i="2"/>
  <c r="D68" i="2"/>
  <c r="G76" i="2" l="1"/>
  <c r="H76" i="2"/>
  <c r="H77" i="2" s="1"/>
  <c r="H78" i="2" s="1"/>
  <c r="H79" i="2" s="1"/>
  <c r="H80" i="2" s="1"/>
  <c r="H81" i="2" s="1"/>
  <c r="H82" i="2" s="1"/>
  <c r="H83" i="2" s="1"/>
  <c r="H84" i="2" s="1"/>
  <c r="G77" i="2"/>
  <c r="G81" i="2"/>
  <c r="G82" i="2"/>
  <c r="G83" i="2"/>
  <c r="G84" i="2"/>
  <c r="G78" i="2"/>
  <c r="N71" i="1" l="1"/>
  <c r="P34" i="1" l="1"/>
  <c r="P37" i="1"/>
  <c r="O37" i="1"/>
  <c r="O25" i="1" l="1"/>
  <c r="P24" i="1" s="1"/>
  <c r="P70" i="1" l="1"/>
  <c r="P69" i="1"/>
  <c r="P68" i="1"/>
  <c r="P67" i="1"/>
  <c r="O67" i="1"/>
  <c r="P65" i="1"/>
  <c r="P64" i="1"/>
  <c r="P63" i="1"/>
  <c r="P59" i="1"/>
  <c r="P58" i="1"/>
  <c r="P54" i="1"/>
  <c r="P53" i="1"/>
  <c r="P50" i="1"/>
  <c r="P47" i="1"/>
  <c r="P43" i="1"/>
  <c r="P40" i="1"/>
  <c r="P38" i="1"/>
  <c r="P35" i="1"/>
  <c r="P29" i="1"/>
  <c r="P23" i="1"/>
  <c r="P19" i="1"/>
  <c r="P18" i="1"/>
  <c r="P17" i="1"/>
  <c r="P16" i="1"/>
  <c r="P13" i="1"/>
  <c r="P10" i="1"/>
  <c r="P8" i="1"/>
  <c r="P7" i="1"/>
  <c r="P5" i="1"/>
  <c r="P42" i="1"/>
  <c r="O63" i="1"/>
  <c r="O58" i="1"/>
  <c r="O56" i="1"/>
  <c r="O53" i="1"/>
  <c r="O50" i="1"/>
  <c r="O42" i="1"/>
  <c r="O29" i="1"/>
  <c r="O16" i="1"/>
  <c r="O13" i="1"/>
  <c r="O23" i="1" l="1"/>
  <c r="O10" i="1"/>
  <c r="O7" i="1"/>
  <c r="O5" i="1"/>
  <c r="G4" i="1" l="1"/>
  <c r="G71" i="1" s="1"/>
  <c r="L71" i="1"/>
  <c r="J71" i="1"/>
  <c r="I71" i="1"/>
  <c r="H71" i="1"/>
  <c r="N59" i="3" l="1"/>
  <c r="L59" i="3"/>
  <c r="J59" i="3"/>
  <c r="I59" i="3"/>
  <c r="H59" i="3"/>
  <c r="O35" i="1"/>
  <c r="O8" i="1"/>
  <c r="O17" i="1"/>
  <c r="O18" i="1"/>
  <c r="O19" i="1"/>
  <c r="O38" i="1"/>
  <c r="O39" i="1"/>
  <c r="O40" i="1"/>
  <c r="K45" i="1"/>
  <c r="O59" i="1"/>
  <c r="O64" i="1"/>
  <c r="O65" i="1"/>
  <c r="O68" i="1"/>
  <c r="K71" i="1" l="1"/>
  <c r="O47" i="1"/>
  <c r="K59" i="3"/>
  <c r="F60" i="3" s="1"/>
  <c r="I75" i="1" l="1"/>
  <c r="F72" i="1"/>
</calcChain>
</file>

<file path=xl/comments1.xml><?xml version="1.0" encoding="utf-8"?>
<comments xmlns="http://schemas.openxmlformats.org/spreadsheetml/2006/main">
  <authors>
    <author>wcook</author>
  </authors>
  <commentList>
    <comment ref="M4" authorId="0">
      <text>
        <r>
          <rPr>
            <b/>
            <sz val="8"/>
            <color indexed="81"/>
            <rFont val="Tahoma"/>
            <family val="2"/>
          </rPr>
          <t>wcook:</t>
        </r>
        <r>
          <rPr>
            <sz val="8"/>
            <color indexed="81"/>
            <rFont val="Tahoma"/>
            <family val="2"/>
          </rPr>
          <t xml:space="preserve">
132 DPF/CCF, 153 DOC/CCF 14 DOC, 74 CCF</t>
        </r>
      </text>
    </comment>
  </commentList>
</comments>
</file>

<file path=xl/comments2.xml><?xml version="1.0" encoding="utf-8"?>
<comments xmlns="http://schemas.openxmlformats.org/spreadsheetml/2006/main">
  <authors>
    <author>wcook</author>
  </authors>
  <commentList>
    <comment ref="G75" authorId="0">
      <text>
        <r>
          <rPr>
            <b/>
            <sz val="8"/>
            <color indexed="81"/>
            <rFont val="Tahoma"/>
            <family val="2"/>
          </rPr>
          <t>wcook:</t>
        </r>
        <r>
          <rPr>
            <sz val="8"/>
            <color indexed="81"/>
            <rFont val="Tahoma"/>
            <family val="2"/>
          </rPr>
          <t xml:space="preserve">
Reductions are based on retrofits that were completed during the FY.  Life of equipment and buses vary from one project to the next.  The EPA diesel emission quantifier was used to calculate the emission benefits.</t>
        </r>
      </text>
    </comment>
    <comment ref="H82" authorId="0">
      <text>
        <r>
          <rPr>
            <b/>
            <sz val="8"/>
            <color indexed="81"/>
            <rFont val="Tahoma"/>
            <family val="2"/>
          </rPr>
          <t>wcook:</t>
        </r>
        <r>
          <rPr>
            <sz val="8"/>
            <color indexed="81"/>
            <rFont val="Tahoma"/>
            <family val="2"/>
          </rPr>
          <t xml:space="preserve">
Removed per year emission reductions for Clayton and Muscogee Ga Pacific retrofits.  PFTFs were removed.</t>
        </r>
      </text>
    </comment>
  </commentList>
</comments>
</file>

<file path=xl/comments3.xml><?xml version="1.0" encoding="utf-8"?>
<comments xmlns="http://schemas.openxmlformats.org/spreadsheetml/2006/main">
  <authors>
    <author>wcook</author>
  </authors>
  <commentList>
    <comment ref="M4" authorId="0">
      <text>
        <r>
          <rPr>
            <b/>
            <sz val="8"/>
            <color indexed="81"/>
            <rFont val="Tahoma"/>
            <family val="2"/>
          </rPr>
          <t>wcook:</t>
        </r>
        <r>
          <rPr>
            <sz val="8"/>
            <color indexed="81"/>
            <rFont val="Tahoma"/>
            <family val="2"/>
          </rPr>
          <t xml:space="preserve">
132 DPF/CCF, 153 DOC/CCF 14 DOC, 74 CCF</t>
        </r>
      </text>
    </comment>
  </commentList>
</comments>
</file>

<file path=xl/sharedStrings.xml><?xml version="1.0" encoding="utf-8"?>
<sst xmlns="http://schemas.openxmlformats.org/spreadsheetml/2006/main" count="686" uniqueCount="257">
  <si>
    <t>School District</t>
  </si>
  <si>
    <t>Director</t>
  </si>
  <si>
    <t>Phone #</t>
  </si>
  <si>
    <t>E-mail</t>
  </si>
  <si>
    <t>Atlanta Public Schools</t>
  </si>
  <si>
    <t>Bartow County Schools</t>
  </si>
  <si>
    <t>Clayton County Schools</t>
  </si>
  <si>
    <t>Coweta County Schools</t>
  </si>
  <si>
    <t>Dekalb County Schools</t>
  </si>
  <si>
    <t>Floyd County Schools</t>
  </si>
  <si>
    <t>Fulton County Schools</t>
  </si>
  <si>
    <t>Henry County Schools</t>
  </si>
  <si>
    <t>Muscogee County Schools</t>
  </si>
  <si>
    <t>Newton County Schools</t>
  </si>
  <si>
    <t>Harold Walker</t>
  </si>
  <si>
    <t>404-802-5500</t>
  </si>
  <si>
    <t>770-429-3110</t>
  </si>
  <si>
    <t>John Lyle</t>
  </si>
  <si>
    <t>770-473-2835</t>
  </si>
  <si>
    <t>Judy Gresham</t>
  </si>
  <si>
    <t>770-254-2820</t>
  </si>
  <si>
    <t>770-957-2025</t>
  </si>
  <si>
    <t>770-784-2909</t>
  </si>
  <si>
    <t>Terry Simpson</t>
  </si>
  <si>
    <t>706-236-1808</t>
  </si>
  <si>
    <t>tsimpson@flyodboe.net</t>
  </si>
  <si>
    <t>706-748-2876</t>
  </si>
  <si>
    <t>judy.gresham@cowetaschools.net</t>
  </si>
  <si>
    <t>Lynn P. Simpson</t>
  </si>
  <si>
    <t>770 969-6091 (off)</t>
  </si>
  <si>
    <t>SimpsonL@fulton.k12.ga.us</t>
  </si>
  <si>
    <t>Jody Elrod</t>
  </si>
  <si>
    <t>770-606-5877</t>
  </si>
  <si>
    <t>jelrod@Bartow.k12.ga.us</t>
  </si>
  <si>
    <t>Bibb County Schools</t>
  </si>
  <si>
    <t>Houston County Schools</t>
  </si>
  <si>
    <t>Monroe County Schools</t>
  </si>
  <si>
    <t>Jeff Turner</t>
  </si>
  <si>
    <t>478-994-2031</t>
  </si>
  <si>
    <t>turner@monroe.k12.ga.us</t>
  </si>
  <si>
    <t># of Buses Retrofitted</t>
  </si>
  <si>
    <t>Clarke Coutny Schools</t>
  </si>
  <si>
    <t>Type Of Retrofits</t>
  </si>
  <si>
    <t>Robert Millians</t>
  </si>
  <si>
    <t>706-548-5971</t>
  </si>
  <si>
    <t>robert.millians@gmail.com</t>
  </si>
  <si>
    <t>Charles Brasher</t>
  </si>
  <si>
    <t>brasher.charlesl@newton.k12.ga.us</t>
  </si>
  <si>
    <t>Frank Scott</t>
  </si>
  <si>
    <t>478-929-7897</t>
  </si>
  <si>
    <t>fscott@hcbe.net</t>
  </si>
  <si>
    <t>Jackson County Schools</t>
  </si>
  <si>
    <t>Burke County Schools</t>
  </si>
  <si>
    <t>Richmond County Schools</t>
  </si>
  <si>
    <t>Ray Anderson</t>
  </si>
  <si>
    <t>706-564-1398 cell</t>
  </si>
  <si>
    <t>Lenord Hill</t>
  </si>
  <si>
    <t>706-554-2859</t>
  </si>
  <si>
    <t>Todd Harris</t>
  </si>
  <si>
    <t>706-367-8117</t>
  </si>
  <si>
    <t>478-779-2010</t>
  </si>
  <si>
    <t>thharris.transportation@bibb.k12.ga.us</t>
  </si>
  <si>
    <t>678-676-1566</t>
  </si>
  <si>
    <t>david_guillory@fc.dekalb.k12.ga.us</t>
  </si>
  <si>
    <t>Dates of Retrofits</t>
  </si>
  <si>
    <t>10/2007-12/2007</t>
  </si>
  <si>
    <t>School System</t>
  </si>
  <si>
    <t>Grant fund</t>
  </si>
  <si>
    <t>APS</t>
  </si>
  <si>
    <t>Ga Pac</t>
  </si>
  <si>
    <t>Lifetime PM reductions</t>
  </si>
  <si>
    <t>Lifetime HC reductions</t>
  </si>
  <si>
    <t>Lifetime CO reductions</t>
  </si>
  <si>
    <t>Lifetime Nox reductions</t>
  </si>
  <si>
    <t>Bartow</t>
  </si>
  <si>
    <t>Bibb</t>
  </si>
  <si>
    <t>CBUSA</t>
  </si>
  <si>
    <t xml:space="preserve">Burke </t>
  </si>
  <si>
    <t>Marietta City Schools</t>
  </si>
  <si>
    <t>Clarke</t>
  </si>
  <si>
    <t>Clayton</t>
  </si>
  <si>
    <t>EPA 75,000</t>
  </si>
  <si>
    <t>Coweta</t>
  </si>
  <si>
    <t>DeKalb</t>
  </si>
  <si>
    <t>Floyd</t>
  </si>
  <si>
    <t>David Guillory</t>
  </si>
  <si>
    <t>Cliff Shearhouse</t>
  </si>
  <si>
    <t>cshearhouse@henry.k12.ga.us</t>
  </si>
  <si>
    <t>Henry</t>
  </si>
  <si>
    <t>Toyota</t>
  </si>
  <si>
    <t>Houston</t>
  </si>
  <si>
    <t>Jackson</t>
  </si>
  <si>
    <t>Marietta City</t>
  </si>
  <si>
    <t>Monroe</t>
  </si>
  <si>
    <t>Muscogee</t>
  </si>
  <si>
    <t>Newton</t>
  </si>
  <si>
    <t>Richmond</t>
  </si>
  <si>
    <t>Total Emissions Reductions</t>
  </si>
  <si>
    <t>Funding Source</t>
  </si>
  <si>
    <t>Toyota SEP</t>
  </si>
  <si>
    <t>GA Pacific SEP</t>
  </si>
  <si>
    <t>CBUSA 05</t>
  </si>
  <si>
    <t>$75,000 EPA Grant</t>
  </si>
  <si>
    <t>CMAQ 05</t>
  </si>
  <si>
    <t>ARRA DERA 09</t>
  </si>
  <si>
    <t>08 DERA</t>
  </si>
  <si>
    <t>Barrow County Schools</t>
  </si>
  <si>
    <t>Dr. James Cantrell</t>
  </si>
  <si>
    <t>Cherokee County Schools</t>
  </si>
  <si>
    <t>Carroll County Schools</t>
  </si>
  <si>
    <t>770-867-2783</t>
  </si>
  <si>
    <t xml:space="preserve">james.cantrell@ barrow.k12.ga.us </t>
  </si>
  <si>
    <r>
      <t>770-834-3346</t>
    </r>
    <r>
      <rPr>
        <sz val="10"/>
        <rFont val="Arial"/>
        <family val="2"/>
      </rPr>
      <t xml:space="preserve">__________    </t>
    </r>
  </si>
  <si>
    <t>Banks County Schools</t>
  </si>
  <si>
    <t>chobbs@banks.k12.ga.us</t>
  </si>
  <si>
    <t>706-677-2224</t>
  </si>
  <si>
    <t>Clay Hobbs</t>
  </si>
  <si>
    <t xml:space="preserve">(770)720-2112 Ext.223    </t>
  </si>
  <si>
    <t>ken.johnson@cherokee.k12.ga.us</t>
  </si>
  <si>
    <t>Ken Johnson</t>
  </si>
  <si>
    <t>CBUSA 06</t>
  </si>
  <si>
    <t>CBUSA 04</t>
  </si>
  <si>
    <t xml:space="preserve"> 8/2006</t>
  </si>
  <si>
    <t xml:space="preserve"> 9/2008</t>
  </si>
  <si>
    <t>Barrow</t>
  </si>
  <si>
    <t>Banks</t>
  </si>
  <si>
    <t>09 CMAQ</t>
  </si>
  <si>
    <t>Carroll</t>
  </si>
  <si>
    <t>05 CMAQ</t>
  </si>
  <si>
    <t>Cherokee</t>
  </si>
  <si>
    <t>09 ARRA</t>
  </si>
  <si>
    <t>Tons/year  Nox Reduced</t>
  </si>
  <si>
    <t>Tons/year PM Reduced</t>
  </si>
  <si>
    <t>Tons/year HC Reduced</t>
  </si>
  <si>
    <t>Tons/year CO Reduced</t>
  </si>
  <si>
    <t>DPF</t>
  </si>
  <si>
    <t>DOC</t>
  </si>
  <si>
    <t>FTF</t>
  </si>
  <si>
    <t>CCF</t>
  </si>
  <si>
    <t>Not combined w/ other controls</t>
  </si>
  <si>
    <t>Total Number</t>
  </si>
  <si>
    <t>Active</t>
  </si>
  <si>
    <t>Passive</t>
  </si>
  <si>
    <t>GP - canceled project due to technical difficulties</t>
  </si>
  <si>
    <t>Subtotals</t>
  </si>
  <si>
    <t>Total # of retrofits</t>
  </si>
  <si>
    <t>Total # of retrofits per school system</t>
  </si>
  <si>
    <t>2009-11 DERA</t>
  </si>
  <si>
    <t>CMAQ 09</t>
  </si>
  <si>
    <t>Griffin-Spalding</t>
  </si>
  <si>
    <t>2009 CMAQ</t>
  </si>
  <si>
    <t>Gwinnett</t>
  </si>
  <si>
    <t>Rockdale County Schools</t>
  </si>
  <si>
    <t>Early School Bus Replacement</t>
  </si>
  <si>
    <t>CMAQ 10-11</t>
  </si>
  <si>
    <t>Fayette County Schools</t>
  </si>
  <si>
    <t>Walker County Schools</t>
  </si>
  <si>
    <t>Dooly County</t>
  </si>
  <si>
    <t>DERA 08-11</t>
  </si>
  <si>
    <t>Gordon County</t>
  </si>
  <si>
    <t>Jeff Davis Counry</t>
  </si>
  <si>
    <t>Pickens County</t>
  </si>
  <si>
    <t>Attainment Status</t>
  </si>
  <si>
    <t>N</t>
  </si>
  <si>
    <t xml:space="preserve">A </t>
  </si>
  <si>
    <t>A</t>
  </si>
  <si>
    <t>Dooly</t>
  </si>
  <si>
    <t>DERA 09-11</t>
  </si>
  <si>
    <t>Fayette</t>
  </si>
  <si>
    <t>Gordon</t>
  </si>
  <si>
    <t>Jeff Davis</t>
  </si>
  <si>
    <t>Pickens</t>
  </si>
  <si>
    <t>Rockdale</t>
  </si>
  <si>
    <t>Walker</t>
  </si>
  <si>
    <t>Cobb</t>
  </si>
  <si>
    <t>Cobb County Schools</t>
  </si>
  <si>
    <t>Jackie Coffee</t>
  </si>
  <si>
    <t>Mark Lindstrom</t>
  </si>
  <si>
    <t>Mr. Wiley</t>
  </si>
  <si>
    <t>Phil Budenski</t>
  </si>
  <si>
    <t>770-834-3346</t>
  </si>
  <si>
    <t>Total # of retired retrofits per school system</t>
  </si>
  <si>
    <t># of Retired  Retrofitted Buses</t>
  </si>
  <si>
    <t>Lifetime PM Emissions Reduced by Grant Fund</t>
  </si>
  <si>
    <t>Grant Type</t>
  </si>
  <si>
    <t>Fund Year</t>
  </si>
  <si>
    <t>Lifetime PM Reductions</t>
  </si>
  <si>
    <t>PM Tons/Year Reductions</t>
  </si>
  <si>
    <t>Tons per year - cumulative</t>
  </si>
  <si>
    <t>Ga Pac - APS Project</t>
  </si>
  <si>
    <t>FY 2006</t>
  </si>
  <si>
    <t>Ga Pac - DeKalb</t>
  </si>
  <si>
    <t>FY 2007</t>
  </si>
  <si>
    <t>Ga Pac - Others</t>
  </si>
  <si>
    <t>FY 2008</t>
  </si>
  <si>
    <t>CBUSA - Clayton &amp; Coweta</t>
  </si>
  <si>
    <t>FY 2009</t>
  </si>
  <si>
    <t>CBUSA - Bibb, Houston, Monroe</t>
  </si>
  <si>
    <t>FY 2010</t>
  </si>
  <si>
    <t>CBUSA - Clarke</t>
  </si>
  <si>
    <t>FY 2011</t>
  </si>
  <si>
    <t>EPA - 75K</t>
  </si>
  <si>
    <t>FY 2012</t>
  </si>
  <si>
    <t>CMAQ 05 - Barrow</t>
  </si>
  <si>
    <t>CMAQ 05 - Coweta</t>
  </si>
  <si>
    <t>CMAQ 05 - Carroll</t>
  </si>
  <si>
    <t>CMAQ 05 - DeKalb</t>
  </si>
  <si>
    <t>DERA 08 - Burke</t>
  </si>
  <si>
    <t>DERA 08 - Richmond</t>
  </si>
  <si>
    <t>DERA 2009-2011 Banks</t>
  </si>
  <si>
    <t>DERA 2009-2011 Jackson</t>
  </si>
  <si>
    <t>ARRA 09</t>
  </si>
  <si>
    <t>DERA 2009-2001 Jeff Davis</t>
  </si>
  <si>
    <t>FY2013</t>
  </si>
  <si>
    <t>DERA 2009-2011 Dooly</t>
  </si>
  <si>
    <t>DERA 2009-2011 Houston</t>
  </si>
  <si>
    <t>DERA 2009-2011 Gordon</t>
  </si>
  <si>
    <t>DERA 2009-2011 Pickens</t>
  </si>
  <si>
    <t>CMAQ 09 - Rockdale</t>
  </si>
  <si>
    <t>CMAQ 09 - Gwinnett</t>
  </si>
  <si>
    <t>CMAQ 09 - Coweta</t>
  </si>
  <si>
    <t>CMAQ 09 - Griffin Spalding</t>
  </si>
  <si>
    <t>CMAQ 10-11 Marietta City Schools</t>
  </si>
  <si>
    <t>CMAQ 10-11 Walker County School</t>
  </si>
  <si>
    <t>CMAQ 09 left over</t>
  </si>
  <si>
    <t>2012-2013 DERA</t>
  </si>
  <si>
    <t>Madison County</t>
  </si>
  <si>
    <t>GP Donaldson Recall</t>
  </si>
  <si>
    <t>Total Retrofit without EBR</t>
  </si>
  <si>
    <t>Percent of Fleet Retrofitted/Replaced</t>
  </si>
  <si>
    <t>Washington</t>
  </si>
  <si>
    <t>ARRA DERA 09 (UGA)</t>
  </si>
  <si>
    <t>CMAQ 13</t>
  </si>
  <si>
    <t>2012-13 DERA</t>
  </si>
  <si>
    <t xml:space="preserve"> CMAQ 09-11 leftover</t>
  </si>
  <si>
    <t>Competitive ARRA</t>
  </si>
  <si>
    <t xml:space="preserve">Competitive ARRA </t>
  </si>
  <si>
    <t>CMAQ 09-11 leftover</t>
  </si>
  <si>
    <t>Madison</t>
  </si>
  <si>
    <t>ARRA DERA (UGA) 09</t>
  </si>
  <si>
    <t>CMAQ 09 - Bibb</t>
  </si>
  <si>
    <t>CMAQ 09- Clayton</t>
  </si>
  <si>
    <t>CMAQ 09-11 leftover-Dekalb</t>
  </si>
  <si>
    <t>FY2014</t>
  </si>
  <si>
    <t>CMAQ 09-11 leftover Bibb</t>
  </si>
  <si>
    <t>CMAQ 10-11 APS</t>
  </si>
  <si>
    <t>CMAQ 10-11 Bartow</t>
  </si>
  <si>
    <t>CAMQ 10-11 Cobb</t>
  </si>
  <si>
    <t>CMAQ 10-11 Dekalb</t>
  </si>
  <si>
    <t>CMAQ 10-11 Fayette</t>
  </si>
  <si>
    <t>CMAQ 10-11 Griffin-Spalding</t>
  </si>
  <si>
    <t>CMAQ 10-11 Henry</t>
  </si>
  <si>
    <t>FY 2013</t>
  </si>
  <si>
    <t>3/15/2013 - 15 / 8/2/2013 - 3</t>
  </si>
  <si>
    <t>9/13/2013 - 2 / 12/12/2013 - 10</t>
  </si>
  <si>
    <t>FY 2014</t>
  </si>
  <si>
    <t>4/9/2014-1</t>
  </si>
</sst>
</file>

<file path=xl/styles.xml><?xml version="1.0" encoding="utf-8"?>
<styleSheet xmlns="http://schemas.openxmlformats.org/spreadsheetml/2006/main" xmlns:mc="http://schemas.openxmlformats.org/markup-compatibility/2006" xmlns:x14ac="http://schemas.microsoft.com/office/spreadsheetml/2009/9/ac" mc:Ignorable="x14ac">
  <fonts count="13" x14ac:knownFonts="1">
    <font>
      <sz val="10"/>
      <name val="Arial"/>
    </font>
    <font>
      <b/>
      <sz val="11"/>
      <name val="Arial"/>
      <family val="2"/>
    </font>
    <font>
      <sz val="10"/>
      <name val="Arial"/>
      <family val="2"/>
    </font>
    <font>
      <u/>
      <sz val="10"/>
      <color indexed="12"/>
      <name val="Arial"/>
      <family val="2"/>
    </font>
    <font>
      <sz val="9"/>
      <name val="Arial"/>
      <family val="2"/>
    </font>
    <font>
      <b/>
      <sz val="10"/>
      <name val="Arial"/>
      <family val="2"/>
    </font>
    <font>
      <u/>
      <sz val="10"/>
      <name val="Arial"/>
      <family val="2"/>
    </font>
    <font>
      <u/>
      <sz val="10"/>
      <color indexed="12"/>
      <name val="Arial"/>
      <family val="2"/>
    </font>
    <font>
      <sz val="11"/>
      <name val="Times New Roman"/>
      <family val="1"/>
    </font>
    <font>
      <sz val="8"/>
      <color indexed="81"/>
      <name val="Tahoma"/>
      <family val="2"/>
    </font>
    <font>
      <b/>
      <sz val="8"/>
      <color indexed="81"/>
      <name val="Tahoma"/>
      <family val="2"/>
    </font>
    <font>
      <b/>
      <sz val="8"/>
      <name val="Arial"/>
      <family val="2"/>
    </font>
    <font>
      <b/>
      <i/>
      <sz val="10"/>
      <name val="Arial"/>
      <family val="2"/>
    </font>
  </fonts>
  <fills count="16">
    <fill>
      <patternFill patternType="none"/>
    </fill>
    <fill>
      <patternFill patternType="gray125"/>
    </fill>
    <fill>
      <patternFill patternType="solid">
        <fgColor indexed="15"/>
        <bgColor indexed="64"/>
      </patternFill>
    </fill>
    <fill>
      <patternFill patternType="solid">
        <fgColor rgb="FF92D050"/>
        <bgColor indexed="64"/>
      </patternFill>
    </fill>
    <fill>
      <patternFill patternType="solid">
        <fgColor rgb="FFFFC000"/>
        <bgColor indexed="64"/>
      </patternFill>
    </fill>
    <fill>
      <patternFill patternType="solid">
        <fgColor theme="8" tint="0.39997558519241921"/>
        <bgColor indexed="64"/>
      </patternFill>
    </fill>
    <fill>
      <patternFill patternType="solid">
        <fgColor rgb="FFFFFF00"/>
        <bgColor indexed="64"/>
      </patternFill>
    </fill>
    <fill>
      <patternFill patternType="solid">
        <fgColor rgb="FF00FFFF"/>
        <bgColor indexed="64"/>
      </patternFill>
    </fill>
    <fill>
      <patternFill patternType="solid">
        <fgColor rgb="FF00B050"/>
        <bgColor indexed="64"/>
      </patternFill>
    </fill>
    <fill>
      <patternFill patternType="solid">
        <fgColor theme="6" tint="0.79998168889431442"/>
        <bgColor indexed="64"/>
      </patternFill>
    </fill>
    <fill>
      <patternFill patternType="solid">
        <fgColor theme="5" tint="0.59999389629810485"/>
        <bgColor indexed="64"/>
      </patternFill>
    </fill>
    <fill>
      <patternFill patternType="solid">
        <fgColor theme="5" tint="0.39997558519241921"/>
        <bgColor indexed="64"/>
      </patternFill>
    </fill>
    <fill>
      <patternFill patternType="solid">
        <fgColor theme="9" tint="0.39997558519241921"/>
        <bgColor indexed="64"/>
      </patternFill>
    </fill>
    <fill>
      <patternFill patternType="solid">
        <fgColor rgb="FFFF3300"/>
        <bgColor indexed="64"/>
      </patternFill>
    </fill>
    <fill>
      <patternFill patternType="solid">
        <fgColor theme="7" tint="0.39997558519241921"/>
        <bgColor indexed="64"/>
      </patternFill>
    </fill>
    <fill>
      <patternFill patternType="solid">
        <fgColor theme="0"/>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medium">
        <color indexed="64"/>
      </top>
      <bottom style="double">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style="thin">
        <color indexed="64"/>
      </left>
      <right/>
      <top/>
      <bottom/>
      <diagonal/>
    </border>
    <border>
      <left/>
      <right style="thin">
        <color indexed="64"/>
      </right>
      <top style="thin">
        <color indexed="64"/>
      </top>
      <bottom style="thin">
        <color indexed="64"/>
      </bottom>
      <diagonal/>
    </border>
    <border>
      <left/>
      <right style="thin">
        <color auto="1"/>
      </right>
      <top/>
      <bottom/>
      <diagonal/>
    </border>
    <border>
      <left/>
      <right style="thin">
        <color indexed="64"/>
      </right>
      <top/>
      <bottom style="thin">
        <color indexed="64"/>
      </bottom>
      <diagonal/>
    </border>
    <border>
      <left style="thin">
        <color indexed="64"/>
      </left>
      <right style="thin">
        <color indexed="64"/>
      </right>
      <top/>
      <bottom style="double">
        <color indexed="64"/>
      </bottom>
      <diagonal/>
    </border>
    <border>
      <left style="thin">
        <color indexed="64"/>
      </left>
      <right/>
      <top style="thin">
        <color indexed="64"/>
      </top>
      <bottom/>
      <diagonal/>
    </border>
    <border>
      <left style="thin">
        <color indexed="64"/>
      </left>
      <right/>
      <top style="medium">
        <color indexed="64"/>
      </top>
      <bottom style="double">
        <color indexed="64"/>
      </bottom>
      <diagonal/>
    </border>
  </borders>
  <cellStyleXfs count="2">
    <xf numFmtId="0" fontId="0" fillId="0" borderId="0"/>
    <xf numFmtId="0" fontId="3" fillId="0" borderId="0" applyNumberFormat="0" applyFill="0" applyBorder="0" applyAlignment="0" applyProtection="0">
      <alignment vertical="top"/>
      <protection locked="0"/>
    </xf>
  </cellStyleXfs>
  <cellXfs count="141">
    <xf numFmtId="0" fontId="0" fillId="0" borderId="0" xfId="0"/>
    <xf numFmtId="0" fontId="1" fillId="0" borderId="0" xfId="0" applyFont="1"/>
    <xf numFmtId="17" fontId="0" fillId="0" borderId="0" xfId="0" applyNumberFormat="1"/>
    <xf numFmtId="0" fontId="1" fillId="0" borderId="1" xfId="0" applyFont="1" applyBorder="1"/>
    <xf numFmtId="0" fontId="0" fillId="0" borderId="1" xfId="0" applyBorder="1"/>
    <xf numFmtId="0" fontId="0" fillId="0" borderId="1" xfId="0" applyBorder="1" applyAlignment="1">
      <alignment horizontal="center"/>
    </xf>
    <xf numFmtId="17" fontId="0" fillId="0" borderId="1" xfId="0" applyNumberFormat="1" applyBorder="1"/>
    <xf numFmtId="0" fontId="4" fillId="0" borderId="1" xfId="0" applyFont="1" applyBorder="1"/>
    <xf numFmtId="0" fontId="2" fillId="0" borderId="1" xfId="0" applyFont="1" applyBorder="1"/>
    <xf numFmtId="0" fontId="2" fillId="0" borderId="1" xfId="1" applyFont="1" applyBorder="1" applyAlignment="1" applyProtection="1"/>
    <xf numFmtId="0" fontId="2" fillId="0" borderId="0" xfId="0" applyFont="1"/>
    <xf numFmtId="0" fontId="7" fillId="0" borderId="1" xfId="1" applyFont="1" applyBorder="1" applyAlignment="1" applyProtection="1"/>
    <xf numFmtId="0" fontId="2" fillId="0" borderId="1" xfId="0" applyFont="1" applyBorder="1" applyAlignment="1">
      <alignment horizontal="center"/>
    </xf>
    <xf numFmtId="0" fontId="11" fillId="0" borderId="1" xfId="0" applyFont="1" applyBorder="1" applyAlignment="1">
      <alignment horizontal="center" wrapText="1"/>
    </xf>
    <xf numFmtId="0" fontId="11" fillId="0" borderId="1" xfId="0" applyFont="1" applyBorder="1" applyAlignment="1"/>
    <xf numFmtId="0" fontId="11" fillId="0" borderId="1" xfId="0" applyFont="1" applyBorder="1" applyAlignment="1">
      <alignment horizontal="center" vertical="center"/>
    </xf>
    <xf numFmtId="0" fontId="11" fillId="0" borderId="1" xfId="0" applyFont="1" applyBorder="1"/>
    <xf numFmtId="0" fontId="1" fillId="0" borderId="0" xfId="0" applyFont="1" applyFill="1" applyBorder="1"/>
    <xf numFmtId="0" fontId="0" fillId="0" borderId="2" xfId="0" applyBorder="1" applyAlignment="1">
      <alignment horizontal="center"/>
    </xf>
    <xf numFmtId="0" fontId="1" fillId="0" borderId="3" xfId="0" applyFont="1" applyBorder="1"/>
    <xf numFmtId="0" fontId="5" fillId="0" borderId="1" xfId="0" applyFont="1" applyBorder="1" applyAlignment="1">
      <alignment horizontal="center"/>
    </xf>
    <xf numFmtId="0" fontId="2" fillId="0" borderId="2" xfId="0" applyFont="1" applyBorder="1"/>
    <xf numFmtId="0" fontId="2" fillId="0" borderId="2" xfId="0" applyFont="1" applyBorder="1" applyAlignment="1">
      <alignment horizontal="center"/>
    </xf>
    <xf numFmtId="0" fontId="0" fillId="0" borderId="0" xfId="0" applyBorder="1"/>
    <xf numFmtId="0" fontId="0" fillId="0" borderId="1" xfId="0" applyFill="1" applyBorder="1" applyAlignment="1">
      <alignment horizontal="center"/>
    </xf>
    <xf numFmtId="0" fontId="0" fillId="0" borderId="3" xfId="0" applyBorder="1"/>
    <xf numFmtId="0" fontId="5" fillId="0" borderId="3" xfId="0" applyFont="1" applyBorder="1"/>
    <xf numFmtId="0" fontId="1" fillId="2" borderId="0" xfId="0" applyFont="1" applyFill="1"/>
    <xf numFmtId="0" fontId="2" fillId="2" borderId="1" xfId="1" applyFont="1" applyFill="1" applyBorder="1" applyAlignment="1" applyProtection="1"/>
    <xf numFmtId="0" fontId="2" fillId="2" borderId="1" xfId="0" applyFont="1" applyFill="1" applyBorder="1"/>
    <xf numFmtId="0" fontId="4" fillId="2" borderId="1" xfId="0" applyFont="1" applyFill="1" applyBorder="1"/>
    <xf numFmtId="0" fontId="4" fillId="2" borderId="2" xfId="0" applyFont="1" applyFill="1" applyBorder="1"/>
    <xf numFmtId="0" fontId="2" fillId="3" borderId="1" xfId="0" applyFont="1" applyFill="1" applyBorder="1"/>
    <xf numFmtId="0" fontId="2" fillId="3" borderId="1" xfId="1" applyFont="1" applyFill="1" applyBorder="1" applyAlignment="1" applyProtection="1"/>
    <xf numFmtId="0" fontId="4" fillId="3" borderId="1" xfId="0" applyFont="1" applyFill="1" applyBorder="1"/>
    <xf numFmtId="0" fontId="4" fillId="4" borderId="1" xfId="0" applyFont="1" applyFill="1" applyBorder="1"/>
    <xf numFmtId="0" fontId="2" fillId="4" borderId="1" xfId="0" applyFont="1" applyFill="1" applyBorder="1"/>
    <xf numFmtId="0" fontId="0" fillId="4" borderId="1" xfId="0" applyFill="1" applyBorder="1"/>
    <xf numFmtId="0" fontId="2" fillId="5" borderId="1" xfId="0" applyFont="1" applyFill="1" applyBorder="1"/>
    <xf numFmtId="0" fontId="2" fillId="5" borderId="1" xfId="1" applyFont="1" applyFill="1" applyBorder="1" applyAlignment="1" applyProtection="1"/>
    <xf numFmtId="0" fontId="2" fillId="6" borderId="1" xfId="0" applyFont="1" applyFill="1" applyBorder="1"/>
    <xf numFmtId="0" fontId="4" fillId="6" borderId="1" xfId="0" applyFont="1" applyFill="1" applyBorder="1"/>
    <xf numFmtId="0" fontId="2" fillId="6" borderId="1" xfId="1" applyFont="1" applyFill="1" applyBorder="1" applyAlignment="1" applyProtection="1"/>
    <xf numFmtId="0" fontId="1" fillId="0" borderId="0" xfId="0" applyFont="1" applyAlignment="1">
      <alignment wrapText="1"/>
    </xf>
    <xf numFmtId="14" fontId="0" fillId="0" borderId="1" xfId="0" applyNumberFormat="1" applyBorder="1"/>
    <xf numFmtId="0" fontId="2" fillId="7" borderId="1" xfId="1" applyFont="1" applyFill="1" applyBorder="1" applyAlignment="1" applyProtection="1"/>
    <xf numFmtId="0" fontId="2" fillId="7" borderId="1" xfId="0" applyFont="1" applyFill="1" applyBorder="1"/>
    <xf numFmtId="0" fontId="1" fillId="0" borderId="11" xfId="0" applyFont="1" applyBorder="1"/>
    <xf numFmtId="0" fontId="8" fillId="0" borderId="1" xfId="0" applyFont="1" applyBorder="1"/>
    <xf numFmtId="1" fontId="0" fillId="0" borderId="1" xfId="0" applyNumberFormat="1" applyBorder="1" applyAlignment="1">
      <alignment horizontal="center"/>
    </xf>
    <xf numFmtId="0" fontId="0" fillId="0" borderId="1" xfId="0" applyBorder="1" applyAlignment="1">
      <alignment horizontal="center"/>
    </xf>
    <xf numFmtId="0" fontId="1" fillId="0" borderId="1" xfId="0" applyFont="1" applyBorder="1" applyAlignment="1">
      <alignment vertical="top"/>
    </xf>
    <xf numFmtId="0" fontId="1" fillId="0" borderId="6" xfId="0" applyFont="1" applyBorder="1"/>
    <xf numFmtId="0" fontId="2" fillId="0" borderId="6" xfId="0" applyFont="1" applyBorder="1"/>
    <xf numFmtId="0" fontId="0" fillId="0" borderId="6" xfId="0" applyBorder="1"/>
    <xf numFmtId="0" fontId="2" fillId="0" borderId="12" xfId="0" applyFont="1" applyBorder="1"/>
    <xf numFmtId="0" fontId="0" fillId="0" borderId="13" xfId="0" applyBorder="1"/>
    <xf numFmtId="0" fontId="0" fillId="0" borderId="1" xfId="0" applyBorder="1" applyAlignment="1">
      <alignment horizontal="center" vertical="center"/>
    </xf>
    <xf numFmtId="0" fontId="6" fillId="0" borderId="1" xfId="0" applyFont="1" applyBorder="1"/>
    <xf numFmtId="0" fontId="5" fillId="0" borderId="1" xfId="0" applyFont="1" applyBorder="1"/>
    <xf numFmtId="0" fontId="1" fillId="0" borderId="1" xfId="0" applyFont="1" applyFill="1" applyBorder="1"/>
    <xf numFmtId="0" fontId="1" fillId="2" borderId="1" xfId="0" applyFont="1" applyFill="1" applyBorder="1"/>
    <xf numFmtId="0" fontId="0" fillId="0" borderId="1" xfId="0" applyBorder="1" applyAlignment="1">
      <alignment horizontal="center"/>
    </xf>
    <xf numFmtId="0" fontId="2" fillId="8" borderId="1" xfId="0" applyFont="1" applyFill="1" applyBorder="1"/>
    <xf numFmtId="0" fontId="2" fillId="8" borderId="1" xfId="1" applyFont="1" applyFill="1" applyBorder="1" applyAlignment="1" applyProtection="1"/>
    <xf numFmtId="0" fontId="5" fillId="9" borderId="1" xfId="0" applyFont="1" applyFill="1" applyBorder="1" applyAlignment="1">
      <alignment horizontal="center"/>
    </xf>
    <xf numFmtId="0" fontId="5" fillId="9" borderId="1" xfId="0" applyFont="1" applyFill="1" applyBorder="1"/>
    <xf numFmtId="0" fontId="5" fillId="0" borderId="1" xfId="0" applyFont="1" applyFill="1" applyBorder="1" applyAlignment="1">
      <alignment horizontal="center"/>
    </xf>
    <xf numFmtId="10" fontId="2" fillId="0" borderId="1" xfId="0" applyNumberFormat="1" applyFont="1" applyBorder="1" applyAlignment="1">
      <alignment horizontal="center"/>
    </xf>
    <xf numFmtId="10" fontId="5" fillId="0" borderId="1" xfId="0" applyNumberFormat="1" applyFont="1" applyBorder="1" applyAlignment="1">
      <alignment horizontal="center"/>
    </xf>
    <xf numFmtId="10" fontId="0" fillId="0" borderId="1" xfId="0" applyNumberFormat="1" applyBorder="1"/>
    <xf numFmtId="0" fontId="2" fillId="0" borderId="7" xfId="0" applyFont="1" applyBorder="1"/>
    <xf numFmtId="0" fontId="4" fillId="10" borderId="1" xfId="0" applyFont="1" applyFill="1" applyBorder="1"/>
    <xf numFmtId="0" fontId="0" fillId="0" borderId="1" xfId="0" applyBorder="1" applyAlignment="1">
      <alignment horizontal="center"/>
    </xf>
    <xf numFmtId="0" fontId="0" fillId="0" borderId="1" xfId="0" applyBorder="1" applyAlignment="1">
      <alignment horizontal="center"/>
    </xf>
    <xf numFmtId="0" fontId="2" fillId="11" borderId="1" xfId="0" applyFont="1" applyFill="1" applyBorder="1"/>
    <xf numFmtId="0" fontId="2" fillId="12" borderId="1" xfId="0" applyFont="1" applyFill="1" applyBorder="1"/>
    <xf numFmtId="0" fontId="4" fillId="12" borderId="1" xfId="0" applyFont="1" applyFill="1" applyBorder="1"/>
    <xf numFmtId="0" fontId="2" fillId="12" borderId="1" xfId="1" applyFont="1" applyFill="1" applyBorder="1" applyAlignment="1" applyProtection="1"/>
    <xf numFmtId="0" fontId="2" fillId="11" borderId="1" xfId="1" applyFont="1" applyFill="1" applyBorder="1" applyAlignment="1" applyProtection="1"/>
    <xf numFmtId="0" fontId="4" fillId="13" borderId="1" xfId="0" applyFont="1" applyFill="1" applyBorder="1"/>
    <xf numFmtId="0" fontId="0" fillId="0" borderId="0" xfId="0" applyFill="1"/>
    <xf numFmtId="0" fontId="2" fillId="0" borderId="0" xfId="0" applyFont="1" applyFill="1"/>
    <xf numFmtId="0" fontId="2" fillId="0" borderId="0" xfId="0" applyFont="1" applyFill="1" applyAlignment="1">
      <alignment horizontal="left"/>
    </xf>
    <xf numFmtId="0" fontId="0" fillId="0" borderId="0" xfId="0" applyFill="1" applyAlignment="1">
      <alignment horizontal="left"/>
    </xf>
    <xf numFmtId="0" fontId="5" fillId="0" borderId="0" xfId="0" applyFont="1"/>
    <xf numFmtId="0" fontId="0" fillId="6" borderId="0" xfId="0" applyFill="1"/>
    <xf numFmtId="0" fontId="5" fillId="14" borderId="0" xfId="0" applyFont="1" applyFill="1"/>
    <xf numFmtId="0" fontId="2" fillId="0" borderId="0" xfId="0" applyFont="1" applyAlignment="1">
      <alignment horizontal="right"/>
    </xf>
    <xf numFmtId="0" fontId="0" fillId="0" borderId="0" xfId="0" applyAlignment="1">
      <alignment horizontal="right"/>
    </xf>
    <xf numFmtId="0" fontId="0" fillId="15" borderId="0" xfId="0" applyFill="1"/>
    <xf numFmtId="0" fontId="0" fillId="15" borderId="0" xfId="0" applyFill="1" applyBorder="1"/>
    <xf numFmtId="0" fontId="5" fillId="0" borderId="1" xfId="0" applyFont="1" applyFill="1" applyBorder="1"/>
    <xf numFmtId="0" fontId="0" fillId="0" borderId="1" xfId="0" applyFill="1" applyBorder="1"/>
    <xf numFmtId="0" fontId="5" fillId="15" borderId="1" xfId="0" applyFont="1" applyFill="1" applyBorder="1"/>
    <xf numFmtId="0" fontId="0" fillId="15" borderId="1" xfId="0" applyFill="1" applyBorder="1"/>
    <xf numFmtId="0" fontId="0" fillId="15" borderId="1" xfId="0" applyFill="1" applyBorder="1" applyAlignment="1">
      <alignment wrapText="1"/>
    </xf>
    <xf numFmtId="0" fontId="2" fillId="0" borderId="1" xfId="0" applyFont="1" applyFill="1" applyBorder="1"/>
    <xf numFmtId="0" fontId="5" fillId="6" borderId="1" xfId="0" applyFont="1" applyFill="1" applyBorder="1"/>
    <xf numFmtId="0" fontId="0" fillId="6" borderId="1" xfId="0" applyFill="1" applyBorder="1"/>
    <xf numFmtId="0" fontId="5" fillId="14" borderId="1" xfId="0" applyFont="1" applyFill="1" applyBorder="1"/>
    <xf numFmtId="0" fontId="0" fillId="0" borderId="6" xfId="0" applyFill="1" applyBorder="1"/>
    <xf numFmtId="0" fontId="0" fillId="15" borderId="6" xfId="0" applyFill="1" applyBorder="1"/>
    <xf numFmtId="0" fontId="0" fillId="15" borderId="6" xfId="0" applyFill="1" applyBorder="1" applyAlignment="1">
      <alignment wrapText="1"/>
    </xf>
    <xf numFmtId="0" fontId="0" fillId="0" borderId="0" xfId="0" applyFill="1" applyBorder="1"/>
    <xf numFmtId="14" fontId="2" fillId="0" borderId="1" xfId="0" applyNumberFormat="1" applyFont="1" applyBorder="1"/>
    <xf numFmtId="0" fontId="1" fillId="0" borderId="1" xfId="0" applyFont="1" applyBorder="1" applyAlignment="1">
      <alignment horizontal="center"/>
    </xf>
    <xf numFmtId="0" fontId="0" fillId="0" borderId="1" xfId="0" applyBorder="1" applyAlignment="1">
      <alignment horizontal="center"/>
    </xf>
    <xf numFmtId="17" fontId="1" fillId="0" borderId="1" xfId="0" applyNumberFormat="1" applyFont="1" applyBorder="1" applyAlignment="1">
      <alignment horizontal="center" vertical="center"/>
    </xf>
    <xf numFmtId="0" fontId="0" fillId="0" borderId="1" xfId="0" applyBorder="1" applyAlignment="1">
      <alignment horizontal="center" vertical="center"/>
    </xf>
    <xf numFmtId="0" fontId="0" fillId="0" borderId="1" xfId="0" applyBorder="1" applyAlignment="1"/>
    <xf numFmtId="0" fontId="1" fillId="0" borderId="1" xfId="0" applyFont="1" applyBorder="1" applyAlignment="1">
      <alignment vertical="top"/>
    </xf>
    <xf numFmtId="0" fontId="0" fillId="0" borderId="1" xfId="0" applyBorder="1" applyAlignment="1">
      <alignment vertical="top"/>
    </xf>
    <xf numFmtId="0" fontId="1" fillId="0" borderId="1" xfId="0" applyFont="1" applyBorder="1" applyAlignment="1">
      <alignment horizontal="center" vertical="top"/>
    </xf>
    <xf numFmtId="0" fontId="0" fillId="0" borderId="1" xfId="0" applyBorder="1" applyAlignment="1">
      <alignment horizontal="center" vertical="top"/>
    </xf>
    <xf numFmtId="0" fontId="5" fillId="0" borderId="1" xfId="0" applyFont="1" applyBorder="1" applyAlignment="1">
      <alignment horizontal="center" vertical="center" wrapText="1"/>
    </xf>
    <xf numFmtId="0" fontId="5" fillId="0" borderId="1" xfId="0" applyFont="1" applyBorder="1" applyAlignment="1">
      <alignment wrapText="1"/>
    </xf>
    <xf numFmtId="0" fontId="0" fillId="0" borderId="1" xfId="0" applyBorder="1" applyAlignment="1">
      <alignment wrapText="1"/>
    </xf>
    <xf numFmtId="0" fontId="5" fillId="0" borderId="2" xfId="0" applyFont="1" applyBorder="1" applyAlignment="1">
      <alignment horizontal="center" vertical="center" wrapText="1"/>
    </xf>
    <xf numFmtId="0" fontId="5" fillId="0" borderId="5" xfId="0" applyFont="1" applyBorder="1" applyAlignment="1">
      <alignment horizontal="center" vertical="center" wrapText="1"/>
    </xf>
    <xf numFmtId="0" fontId="5" fillId="0" borderId="4" xfId="0" applyFont="1" applyBorder="1" applyAlignment="1">
      <alignment horizontal="center" vertical="center" wrapText="1"/>
    </xf>
    <xf numFmtId="0" fontId="2" fillId="0" borderId="0" xfId="0" applyFont="1" applyAlignment="1">
      <alignment horizontal="left"/>
    </xf>
    <xf numFmtId="0" fontId="0" fillId="0" borderId="0" xfId="0" applyAlignment="1">
      <alignment horizontal="left"/>
    </xf>
    <xf numFmtId="0" fontId="0" fillId="0" borderId="0" xfId="0" applyFill="1" applyAlignment="1">
      <alignment horizontal="left"/>
    </xf>
    <xf numFmtId="0" fontId="2" fillId="0" borderId="0" xfId="0" applyFont="1" applyFill="1" applyBorder="1" applyAlignment="1"/>
    <xf numFmtId="0" fontId="0" fillId="0" borderId="0" xfId="0" applyAlignment="1"/>
    <xf numFmtId="0" fontId="5" fillId="0" borderId="0" xfId="0" applyFont="1" applyAlignment="1"/>
    <xf numFmtId="0" fontId="12" fillId="0" borderId="0" xfId="0" applyFont="1" applyAlignment="1"/>
    <xf numFmtId="0" fontId="2" fillId="0" borderId="0" xfId="0" applyFont="1" applyAlignment="1"/>
    <xf numFmtId="0" fontId="5" fillId="0" borderId="6" xfId="0" applyFont="1" applyBorder="1" applyAlignment="1">
      <alignment horizontal="center" vertical="center" wrapText="1"/>
    </xf>
    <xf numFmtId="0" fontId="1" fillId="0" borderId="2" xfId="0" applyFont="1" applyBorder="1" applyAlignment="1">
      <alignment vertical="top"/>
    </xf>
    <xf numFmtId="0" fontId="0" fillId="0" borderId="5" xfId="0" applyBorder="1" applyAlignment="1">
      <alignment vertical="top"/>
    </xf>
    <xf numFmtId="0" fontId="0" fillId="0" borderId="4" xfId="0" applyBorder="1" applyAlignment="1">
      <alignment vertical="top"/>
    </xf>
    <xf numFmtId="0" fontId="1" fillId="0" borderId="9" xfId="0" applyFont="1" applyBorder="1" applyAlignment="1"/>
    <xf numFmtId="0" fontId="0" fillId="0" borderId="9" xfId="0" applyBorder="1" applyAlignment="1"/>
    <xf numFmtId="0" fontId="0" fillId="0" borderId="10" xfId="0" applyBorder="1" applyAlignment="1"/>
    <xf numFmtId="0" fontId="1" fillId="0" borderId="2" xfId="0" applyFont="1" applyBorder="1" applyAlignment="1">
      <alignment horizontal="center" vertical="top" wrapText="1"/>
    </xf>
    <xf numFmtId="0" fontId="1" fillId="0" borderId="5" xfId="0" applyFont="1" applyBorder="1" applyAlignment="1">
      <alignment horizontal="center" vertical="top" wrapText="1"/>
    </xf>
    <xf numFmtId="0" fontId="1" fillId="0" borderId="4" xfId="0" applyFont="1" applyBorder="1" applyAlignment="1">
      <alignment horizontal="center" vertical="top" wrapText="1"/>
    </xf>
    <xf numFmtId="0" fontId="0" fillId="0" borderId="7" xfId="0" applyBorder="1" applyAlignment="1">
      <alignment vertical="top"/>
    </xf>
    <xf numFmtId="0" fontId="0" fillId="0" borderId="8" xfId="0" applyBorder="1" applyAlignment="1">
      <alignment vertical="top"/>
    </xf>
  </cellXfs>
  <cellStyles count="2">
    <cellStyle name="Hyperlink" xfId="1" builtinId="8"/>
    <cellStyle name="Normal" xfId="0" builtinId="0"/>
  </cellStyles>
  <dxfs count="0"/>
  <tableStyles count="0" defaultTableStyle="TableStyleMedium9" defaultPivotStyle="PivotStyleLight16"/>
  <colors>
    <mruColors>
      <color rgb="FFFF3300"/>
      <color rgb="FF99FF9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file:///E:\Work\Grants\DOCUME~1\SALLMA~1.DNR\LOCALS~1\Local%20Settings\Local%20Settings\Temporary%20Internet%20Files\OLK4\james.cantrell@%20barrow.k12.ga.us" TargetMode="External"/><Relationship Id="rId3" Type="http://schemas.openxmlformats.org/officeDocument/2006/relationships/hyperlink" Target="mailto:jelrod@Bartow.k12.ga.us" TargetMode="External"/><Relationship Id="rId7" Type="http://schemas.openxmlformats.org/officeDocument/2006/relationships/hyperlink" Target="mailto:cshearhouse@henry.k12.ga.us" TargetMode="External"/><Relationship Id="rId2" Type="http://schemas.openxmlformats.org/officeDocument/2006/relationships/hyperlink" Target="mailto:tsimpson@flyodboe.net" TargetMode="External"/><Relationship Id="rId1" Type="http://schemas.openxmlformats.org/officeDocument/2006/relationships/hyperlink" Target="mailto:brasher.charlesl@newton.k12.ga.us" TargetMode="External"/><Relationship Id="rId6" Type="http://schemas.openxmlformats.org/officeDocument/2006/relationships/hyperlink" Target="mailto:robert.millians@gmail.com" TargetMode="External"/><Relationship Id="rId11" Type="http://schemas.openxmlformats.org/officeDocument/2006/relationships/comments" Target="../comments1.xml"/><Relationship Id="rId5" Type="http://schemas.openxmlformats.org/officeDocument/2006/relationships/hyperlink" Target="mailto:fscott@hcbe.net" TargetMode="External"/><Relationship Id="rId10" Type="http://schemas.openxmlformats.org/officeDocument/2006/relationships/vmlDrawing" Target="../drawings/vmlDrawing1.vml"/><Relationship Id="rId4" Type="http://schemas.openxmlformats.org/officeDocument/2006/relationships/hyperlink" Target="mailto:turner@monroe.k12.ga.us" TargetMode="External"/><Relationship Id="rId9"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8" Type="http://schemas.openxmlformats.org/officeDocument/2006/relationships/hyperlink" Target="file:///E:\Work\Grants\DOCUME~1\SALLMA~1.DNR\LOCALS~1\Local%20Settings\Local%20Settings\Temporary%20Internet%20Files\OLK4\james.cantrell@%20barrow.k12.ga.us" TargetMode="External"/><Relationship Id="rId3" Type="http://schemas.openxmlformats.org/officeDocument/2006/relationships/hyperlink" Target="mailto:jelrod@Bartow.k12.ga.us" TargetMode="External"/><Relationship Id="rId7" Type="http://schemas.openxmlformats.org/officeDocument/2006/relationships/hyperlink" Target="mailto:cshearhouse@henry.k12.ga.us" TargetMode="External"/><Relationship Id="rId2" Type="http://schemas.openxmlformats.org/officeDocument/2006/relationships/hyperlink" Target="mailto:tsimpson@flyodboe.net" TargetMode="External"/><Relationship Id="rId1" Type="http://schemas.openxmlformats.org/officeDocument/2006/relationships/hyperlink" Target="mailto:brasher.charlesl@newton.k12.ga.us" TargetMode="External"/><Relationship Id="rId6" Type="http://schemas.openxmlformats.org/officeDocument/2006/relationships/hyperlink" Target="mailto:robert.millians@gmail.com" TargetMode="External"/><Relationship Id="rId11" Type="http://schemas.openxmlformats.org/officeDocument/2006/relationships/comments" Target="../comments3.xml"/><Relationship Id="rId5" Type="http://schemas.openxmlformats.org/officeDocument/2006/relationships/hyperlink" Target="mailto:fscott@hcbe.net" TargetMode="External"/><Relationship Id="rId10" Type="http://schemas.openxmlformats.org/officeDocument/2006/relationships/vmlDrawing" Target="../drawings/vmlDrawing3.vml"/><Relationship Id="rId4" Type="http://schemas.openxmlformats.org/officeDocument/2006/relationships/hyperlink" Target="mailto:turner@monroe.k12.ga.us" TargetMode="External"/><Relationship Id="rId9"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filterMode="1">
    <pageSetUpPr fitToPage="1"/>
  </sheetPr>
  <dimension ref="A1:Q75"/>
  <sheetViews>
    <sheetView topLeftCell="B1" workbookViewId="0">
      <pane xSplit="4" ySplit="3" topLeftCell="F24" activePane="bottomRight" state="frozen"/>
      <selection activeCell="B1" sqref="B1"/>
      <selection pane="topRight" activeCell="F1" sqref="F1"/>
      <selection pane="bottomLeft" activeCell="B4" sqref="B4"/>
      <selection pane="bottomRight" activeCell="Q44" sqref="Q44"/>
    </sheetView>
  </sheetViews>
  <sheetFormatPr defaultRowHeight="12.75" x14ac:dyDescent="0.2"/>
  <cols>
    <col min="1" max="1" width="14.42578125" hidden="1" customWidth="1"/>
    <col min="2" max="2" width="23.7109375" bestFit="1" customWidth="1"/>
    <col min="3" max="3" width="16.42578125" hidden="1" customWidth="1"/>
    <col min="4" max="4" width="22.85546875" hidden="1" customWidth="1"/>
    <col min="5" max="5" width="36.42578125" hidden="1" customWidth="1"/>
    <col min="6" max="6" width="42.5703125" style="10" bestFit="1" customWidth="1"/>
    <col min="7" max="7" width="23.7109375" bestFit="1" customWidth="1"/>
    <col min="8" max="8" width="8.140625" bestFit="1" customWidth="1"/>
    <col min="9" max="9" width="9.42578125" bestFit="1" customWidth="1"/>
    <col min="10" max="10" width="5.85546875" bestFit="1" customWidth="1"/>
    <col min="11" max="11" width="5" bestFit="1" customWidth="1"/>
    <col min="12" max="12" width="18.85546875" bestFit="1" customWidth="1"/>
    <col min="13" max="13" width="16.140625" bestFit="1" customWidth="1"/>
    <col min="14" max="14" width="29.42578125" bestFit="1" customWidth="1"/>
    <col min="15" max="15" width="17.42578125" bestFit="1" customWidth="1"/>
    <col min="16" max="16" width="19.85546875" bestFit="1" customWidth="1"/>
    <col min="17" max="17" width="24.7109375" style="2" customWidth="1"/>
  </cols>
  <sheetData>
    <row r="1" spans="1:17" s="1" customFormat="1" ht="30" x14ac:dyDescent="0.25">
      <c r="A1" s="43" t="s">
        <v>162</v>
      </c>
      <c r="B1" s="111" t="s">
        <v>0</v>
      </c>
      <c r="C1" s="51" t="s">
        <v>1</v>
      </c>
      <c r="D1" s="51" t="s">
        <v>2</v>
      </c>
      <c r="E1" s="51" t="s">
        <v>3</v>
      </c>
      <c r="F1" s="111" t="s">
        <v>98</v>
      </c>
      <c r="G1" s="3" t="s">
        <v>40</v>
      </c>
      <c r="H1" s="3"/>
      <c r="I1" s="106" t="s">
        <v>42</v>
      </c>
      <c r="J1" s="107"/>
      <c r="K1" s="107"/>
      <c r="L1" s="107"/>
      <c r="M1" s="107"/>
      <c r="N1" s="50"/>
      <c r="O1" s="115" t="s">
        <v>146</v>
      </c>
      <c r="P1" s="118" t="s">
        <v>229</v>
      </c>
      <c r="Q1" s="108" t="s">
        <v>64</v>
      </c>
    </row>
    <row r="2" spans="1:17" s="1" customFormat="1" ht="15" x14ac:dyDescent="0.25">
      <c r="A2" s="52"/>
      <c r="B2" s="112"/>
      <c r="C2" s="51"/>
      <c r="D2" s="51"/>
      <c r="E2" s="51"/>
      <c r="F2" s="112"/>
      <c r="G2" s="3"/>
      <c r="H2" s="106" t="s">
        <v>135</v>
      </c>
      <c r="I2" s="107"/>
      <c r="J2" s="113" t="s">
        <v>136</v>
      </c>
      <c r="K2" s="113" t="s">
        <v>137</v>
      </c>
      <c r="L2" s="106" t="s">
        <v>138</v>
      </c>
      <c r="M2" s="110"/>
      <c r="N2" s="116" t="s">
        <v>153</v>
      </c>
      <c r="O2" s="115"/>
      <c r="P2" s="119"/>
      <c r="Q2" s="109"/>
    </row>
    <row r="3" spans="1:17" s="1" customFormat="1" ht="30.75" customHeight="1" x14ac:dyDescent="0.25">
      <c r="A3" s="52"/>
      <c r="B3" s="112"/>
      <c r="C3" s="51"/>
      <c r="D3" s="51"/>
      <c r="E3" s="51"/>
      <c r="F3" s="112"/>
      <c r="G3" s="3"/>
      <c r="H3" s="16" t="s">
        <v>141</v>
      </c>
      <c r="I3" s="14" t="s">
        <v>142</v>
      </c>
      <c r="J3" s="114"/>
      <c r="K3" s="114"/>
      <c r="L3" s="13" t="s">
        <v>139</v>
      </c>
      <c r="M3" s="15" t="s">
        <v>140</v>
      </c>
      <c r="N3" s="117"/>
      <c r="O3" s="115"/>
      <c r="P3" s="120"/>
      <c r="Q3" s="57"/>
    </row>
    <row r="4" spans="1:17" hidden="1" x14ac:dyDescent="0.2">
      <c r="A4" s="53" t="s">
        <v>163</v>
      </c>
      <c r="B4" s="4" t="s">
        <v>4</v>
      </c>
      <c r="C4" s="4" t="s">
        <v>17</v>
      </c>
      <c r="D4" s="8" t="s">
        <v>15</v>
      </c>
      <c r="E4" s="8"/>
      <c r="F4" s="32" t="s">
        <v>100</v>
      </c>
      <c r="G4" s="50">
        <f>H4+I4+J4+K4+L4+N4</f>
        <v>373</v>
      </c>
      <c r="H4" s="50"/>
      <c r="I4" s="50">
        <v>132</v>
      </c>
      <c r="J4" s="50">
        <v>167</v>
      </c>
      <c r="K4" s="50">
        <v>0</v>
      </c>
      <c r="L4" s="50">
        <v>74</v>
      </c>
      <c r="M4" s="12">
        <v>359</v>
      </c>
      <c r="N4" s="12"/>
      <c r="O4" s="12">
        <v>359</v>
      </c>
      <c r="P4" s="68"/>
      <c r="Q4" s="44">
        <v>38687</v>
      </c>
    </row>
    <row r="5" spans="1:17" hidden="1" x14ac:dyDescent="0.2">
      <c r="A5" s="53"/>
      <c r="B5" s="4" t="s">
        <v>4</v>
      </c>
      <c r="C5" s="4"/>
      <c r="D5" s="8"/>
      <c r="E5" s="8"/>
      <c r="F5" s="46" t="s">
        <v>154</v>
      </c>
      <c r="G5" s="50">
        <v>18</v>
      </c>
      <c r="H5" s="50"/>
      <c r="I5" s="50"/>
      <c r="J5" s="50"/>
      <c r="K5" s="50"/>
      <c r="L5" s="50"/>
      <c r="M5" s="12"/>
      <c r="N5" s="12">
        <v>18</v>
      </c>
      <c r="O5" s="65">
        <f>O4+N5</f>
        <v>377</v>
      </c>
      <c r="P5" s="68">
        <f>377/347</f>
        <v>1.0864553314121037</v>
      </c>
      <c r="Q5" s="44" t="s">
        <v>253</v>
      </c>
    </row>
    <row r="6" spans="1:17" ht="15" hidden="1" x14ac:dyDescent="0.25">
      <c r="A6" s="53" t="s">
        <v>164</v>
      </c>
      <c r="B6" s="4" t="s">
        <v>113</v>
      </c>
      <c r="C6" s="4" t="s">
        <v>116</v>
      </c>
      <c r="D6" s="48" t="s">
        <v>115</v>
      </c>
      <c r="E6" s="48" t="s">
        <v>114</v>
      </c>
      <c r="F6" s="38" t="s">
        <v>104</v>
      </c>
      <c r="G6" s="50">
        <v>16</v>
      </c>
      <c r="H6" s="50"/>
      <c r="I6" s="50">
        <v>16</v>
      </c>
      <c r="J6" s="50">
        <v>0</v>
      </c>
      <c r="K6" s="50">
        <v>0</v>
      </c>
      <c r="L6" s="50">
        <v>0</v>
      </c>
      <c r="M6" s="50">
        <v>0</v>
      </c>
      <c r="N6" s="50"/>
      <c r="O6" s="12"/>
      <c r="P6" s="68"/>
      <c r="Q6" s="44">
        <v>40431</v>
      </c>
    </row>
    <row r="7" spans="1:17" ht="15" hidden="1" x14ac:dyDescent="0.25">
      <c r="A7" s="54"/>
      <c r="B7" s="4" t="s">
        <v>113</v>
      </c>
      <c r="C7" s="4"/>
      <c r="D7" s="48"/>
      <c r="E7" s="48"/>
      <c r="F7" s="40" t="s">
        <v>147</v>
      </c>
      <c r="G7" s="50">
        <v>1</v>
      </c>
      <c r="H7" s="50"/>
      <c r="I7" s="50"/>
      <c r="J7" s="50">
        <v>1</v>
      </c>
      <c r="K7" s="50"/>
      <c r="L7" s="50"/>
      <c r="M7" s="50"/>
      <c r="N7" s="50"/>
      <c r="O7" s="65">
        <f>J7+I6</f>
        <v>17</v>
      </c>
      <c r="P7" s="68">
        <f>17/42</f>
        <v>0.40476190476190477</v>
      </c>
      <c r="Q7" s="44">
        <v>41043</v>
      </c>
    </row>
    <row r="8" spans="1:17" hidden="1" x14ac:dyDescent="0.2">
      <c r="A8" s="53" t="s">
        <v>163</v>
      </c>
      <c r="B8" s="4" t="s">
        <v>106</v>
      </c>
      <c r="C8" s="4" t="s">
        <v>107</v>
      </c>
      <c r="D8" s="8" t="s">
        <v>110</v>
      </c>
      <c r="E8" s="11" t="s">
        <v>111</v>
      </c>
      <c r="F8" s="76" t="s">
        <v>103</v>
      </c>
      <c r="G8" s="50">
        <v>64</v>
      </c>
      <c r="H8" s="50"/>
      <c r="I8" s="50">
        <v>64</v>
      </c>
      <c r="J8" s="50">
        <v>0</v>
      </c>
      <c r="K8" s="50">
        <v>0</v>
      </c>
      <c r="L8" s="50">
        <v>0</v>
      </c>
      <c r="M8" s="50">
        <v>64</v>
      </c>
      <c r="N8" s="50"/>
      <c r="O8" s="65">
        <f>H8+I8+J8+K8+L8</f>
        <v>64</v>
      </c>
      <c r="P8" s="68">
        <f>64/96</f>
        <v>0.66666666666666663</v>
      </c>
      <c r="Q8" s="44">
        <v>40400</v>
      </c>
    </row>
    <row r="9" spans="1:17" hidden="1" x14ac:dyDescent="0.2">
      <c r="A9" s="53" t="s">
        <v>163</v>
      </c>
      <c r="B9" s="4" t="s">
        <v>5</v>
      </c>
      <c r="C9" s="4" t="s">
        <v>31</v>
      </c>
      <c r="D9" s="8" t="s">
        <v>32</v>
      </c>
      <c r="E9" s="11" t="s">
        <v>33</v>
      </c>
      <c r="F9" s="33" t="s">
        <v>100</v>
      </c>
      <c r="G9" s="50">
        <v>27</v>
      </c>
      <c r="H9" s="50"/>
      <c r="I9" s="50">
        <v>0</v>
      </c>
      <c r="J9" s="50">
        <v>0</v>
      </c>
      <c r="K9" s="50">
        <v>27</v>
      </c>
      <c r="L9" s="50">
        <v>0</v>
      </c>
      <c r="M9" s="50">
        <v>0</v>
      </c>
      <c r="N9" s="50"/>
      <c r="O9" s="12"/>
      <c r="P9" s="68"/>
      <c r="Q9" s="44">
        <v>39234</v>
      </c>
    </row>
    <row r="10" spans="1:17" hidden="1" x14ac:dyDescent="0.2">
      <c r="A10" s="54"/>
      <c r="B10" s="4" t="s">
        <v>5</v>
      </c>
      <c r="C10" s="4"/>
      <c r="D10" s="8"/>
      <c r="E10" s="11"/>
      <c r="F10" s="45" t="s">
        <v>154</v>
      </c>
      <c r="G10" s="50">
        <v>7</v>
      </c>
      <c r="H10" s="50"/>
      <c r="I10" s="50"/>
      <c r="J10" s="50"/>
      <c r="K10" s="50"/>
      <c r="L10" s="50"/>
      <c r="M10" s="50"/>
      <c r="N10" s="50">
        <v>7</v>
      </c>
      <c r="O10" s="65">
        <f>N10+K9</f>
        <v>34</v>
      </c>
      <c r="P10" s="68">
        <f>34/151</f>
        <v>0.2251655629139073</v>
      </c>
      <c r="Q10" s="44">
        <v>41473</v>
      </c>
    </row>
    <row r="11" spans="1:17" hidden="1" x14ac:dyDescent="0.2">
      <c r="A11" s="53" t="s">
        <v>163</v>
      </c>
      <c r="B11" s="4" t="s">
        <v>34</v>
      </c>
      <c r="C11" s="4" t="s">
        <v>58</v>
      </c>
      <c r="D11" s="8" t="s">
        <v>60</v>
      </c>
      <c r="E11" s="8" t="s">
        <v>61</v>
      </c>
      <c r="F11" s="8" t="s">
        <v>101</v>
      </c>
      <c r="G11" s="50">
        <v>11</v>
      </c>
      <c r="H11" s="50"/>
      <c r="I11" s="50">
        <v>11</v>
      </c>
      <c r="J11" s="50">
        <v>0</v>
      </c>
      <c r="K11" s="50"/>
      <c r="L11" s="50"/>
      <c r="M11" s="50">
        <v>11</v>
      </c>
      <c r="N11" s="50"/>
      <c r="O11" s="12"/>
      <c r="P11" s="68"/>
      <c r="Q11" s="44">
        <v>39234</v>
      </c>
    </row>
    <row r="12" spans="1:17" hidden="1" x14ac:dyDescent="0.2">
      <c r="A12" s="54"/>
      <c r="B12" s="4" t="s">
        <v>34</v>
      </c>
      <c r="C12" s="4"/>
      <c r="D12" s="8"/>
      <c r="E12" s="8"/>
      <c r="F12" s="36" t="s">
        <v>148</v>
      </c>
      <c r="G12" s="50">
        <v>37</v>
      </c>
      <c r="H12" s="50"/>
      <c r="I12" s="50">
        <v>37</v>
      </c>
      <c r="J12" s="50">
        <v>0</v>
      </c>
      <c r="K12" s="50"/>
      <c r="L12" s="50"/>
      <c r="M12" s="50"/>
      <c r="N12" s="50"/>
      <c r="P12" s="68"/>
      <c r="Q12" s="44">
        <v>41456</v>
      </c>
    </row>
    <row r="13" spans="1:17" hidden="1" x14ac:dyDescent="0.2">
      <c r="A13" s="54"/>
      <c r="B13" s="4" t="s">
        <v>34</v>
      </c>
      <c r="C13" s="4"/>
      <c r="D13" s="8"/>
      <c r="E13" s="8"/>
      <c r="F13" s="36" t="s">
        <v>224</v>
      </c>
      <c r="G13" s="62">
        <v>2</v>
      </c>
      <c r="H13" s="62"/>
      <c r="I13" s="62"/>
      <c r="J13" s="62"/>
      <c r="K13" s="62"/>
      <c r="L13" s="62"/>
      <c r="M13" s="62"/>
      <c r="N13" s="62">
        <v>2</v>
      </c>
      <c r="O13" s="65">
        <f>I11+I12+N13</f>
        <v>50</v>
      </c>
      <c r="P13" s="68">
        <f>50/188</f>
        <v>0.26595744680851063</v>
      </c>
      <c r="Q13" s="105" t="s">
        <v>256</v>
      </c>
    </row>
    <row r="14" spans="1:17" hidden="1" x14ac:dyDescent="0.2">
      <c r="A14" s="53" t="s">
        <v>165</v>
      </c>
      <c r="B14" s="4" t="s">
        <v>52</v>
      </c>
      <c r="C14" s="4" t="s">
        <v>56</v>
      </c>
      <c r="D14" s="8" t="s">
        <v>57</v>
      </c>
      <c r="E14" s="8"/>
      <c r="F14" s="32" t="s">
        <v>100</v>
      </c>
      <c r="G14" s="50">
        <v>20</v>
      </c>
      <c r="H14" s="50"/>
      <c r="I14" s="50">
        <v>20</v>
      </c>
      <c r="J14" s="50">
        <v>0</v>
      </c>
      <c r="K14" s="50">
        <v>0</v>
      </c>
      <c r="L14" s="50">
        <v>0</v>
      </c>
      <c r="M14" s="50">
        <v>0</v>
      </c>
      <c r="N14" s="50"/>
      <c r="O14" s="12"/>
      <c r="P14" s="68"/>
      <c r="Q14" s="44">
        <v>39853</v>
      </c>
    </row>
    <row r="15" spans="1:17" hidden="1" x14ac:dyDescent="0.2">
      <c r="A15" s="54"/>
      <c r="B15" s="4" t="s">
        <v>52</v>
      </c>
      <c r="C15" s="4"/>
      <c r="D15" s="8"/>
      <c r="E15" s="8"/>
      <c r="F15" s="40" t="s">
        <v>105</v>
      </c>
      <c r="G15" s="50">
        <v>13</v>
      </c>
      <c r="H15" s="50"/>
      <c r="I15" s="50">
        <v>13</v>
      </c>
      <c r="J15" s="50">
        <v>0</v>
      </c>
      <c r="K15" s="50">
        <v>0</v>
      </c>
      <c r="L15" s="50">
        <v>0</v>
      </c>
      <c r="M15" s="50">
        <v>0</v>
      </c>
      <c r="N15" s="50"/>
      <c r="O15" s="12"/>
      <c r="P15" s="68"/>
      <c r="Q15" s="44">
        <v>40391</v>
      </c>
    </row>
    <row r="16" spans="1:17" hidden="1" x14ac:dyDescent="0.2">
      <c r="A16" s="54"/>
      <c r="B16" s="4" t="s">
        <v>52</v>
      </c>
      <c r="C16" s="4"/>
      <c r="D16" s="8"/>
      <c r="E16" s="8"/>
      <c r="F16" s="75" t="s">
        <v>225</v>
      </c>
      <c r="G16" s="62">
        <v>5</v>
      </c>
      <c r="H16" s="62"/>
      <c r="I16" s="62"/>
      <c r="J16" s="62"/>
      <c r="K16" s="62"/>
      <c r="L16" s="62"/>
      <c r="M16" s="62"/>
      <c r="N16" s="62">
        <v>5</v>
      </c>
      <c r="O16" s="65">
        <f>N16+I15+I14</f>
        <v>38</v>
      </c>
      <c r="P16" s="68">
        <f>38/96</f>
        <v>0.39583333333333331</v>
      </c>
      <c r="Q16" s="44">
        <v>41528</v>
      </c>
    </row>
    <row r="17" spans="1:17" hidden="1" x14ac:dyDescent="0.2">
      <c r="A17" s="53" t="s">
        <v>163</v>
      </c>
      <c r="B17" s="4" t="s">
        <v>109</v>
      </c>
      <c r="C17" s="4" t="s">
        <v>176</v>
      </c>
      <c r="D17" s="58" t="s">
        <v>112</v>
      </c>
      <c r="E17" s="8"/>
      <c r="F17" s="76" t="s">
        <v>103</v>
      </c>
      <c r="G17" s="50">
        <v>94</v>
      </c>
      <c r="H17" s="50"/>
      <c r="I17" s="50">
        <v>41</v>
      </c>
      <c r="J17" s="50">
        <v>53</v>
      </c>
      <c r="K17" s="50">
        <v>0</v>
      </c>
      <c r="L17" s="50">
        <v>0</v>
      </c>
      <c r="M17" s="50">
        <v>0</v>
      </c>
      <c r="N17" s="50"/>
      <c r="O17" s="65">
        <f>H17+I17+J17+K17+L17</f>
        <v>94</v>
      </c>
      <c r="P17" s="68">
        <f>94/153</f>
        <v>0.6143790849673203</v>
      </c>
      <c r="Q17" s="44">
        <v>40908</v>
      </c>
    </row>
    <row r="18" spans="1:17" ht="15" hidden="1" x14ac:dyDescent="0.25">
      <c r="A18" s="53" t="s">
        <v>163</v>
      </c>
      <c r="B18" s="4" t="s">
        <v>108</v>
      </c>
      <c r="C18" s="4" t="s">
        <v>119</v>
      </c>
      <c r="D18" s="48" t="s">
        <v>117</v>
      </c>
      <c r="E18" s="48" t="s">
        <v>118</v>
      </c>
      <c r="F18" s="38" t="s">
        <v>104</v>
      </c>
      <c r="G18" s="50">
        <v>52</v>
      </c>
      <c r="H18" s="50">
        <v>52</v>
      </c>
      <c r="I18" s="50">
        <v>0</v>
      </c>
      <c r="J18" s="50">
        <v>0</v>
      </c>
      <c r="K18" s="50">
        <v>0</v>
      </c>
      <c r="L18" s="50">
        <v>0</v>
      </c>
      <c r="M18" s="50">
        <v>0</v>
      </c>
      <c r="N18" s="50"/>
      <c r="O18" s="65">
        <f>H18+I18+J18+K18+L18</f>
        <v>52</v>
      </c>
      <c r="P18" s="68">
        <f>52/246</f>
        <v>0.21138211382113822</v>
      </c>
      <c r="Q18" s="44">
        <v>40756</v>
      </c>
    </row>
    <row r="19" spans="1:17" hidden="1" x14ac:dyDescent="0.2">
      <c r="A19" s="53" t="s">
        <v>165</v>
      </c>
      <c r="B19" s="4" t="s">
        <v>41</v>
      </c>
      <c r="C19" s="4" t="s">
        <v>43</v>
      </c>
      <c r="D19" s="8" t="s">
        <v>44</v>
      </c>
      <c r="E19" s="11" t="s">
        <v>45</v>
      </c>
      <c r="F19" s="9" t="s">
        <v>120</v>
      </c>
      <c r="G19" s="50">
        <v>68</v>
      </c>
      <c r="H19" s="50"/>
      <c r="I19" s="50">
        <v>0</v>
      </c>
      <c r="J19" s="50">
        <v>68</v>
      </c>
      <c r="K19" s="50">
        <v>0</v>
      </c>
      <c r="L19" s="50">
        <v>0</v>
      </c>
      <c r="M19" s="50">
        <v>68</v>
      </c>
      <c r="N19" s="50"/>
      <c r="O19" s="65">
        <f>H19+I19+J19+K19+L19</f>
        <v>68</v>
      </c>
      <c r="P19" s="68">
        <f>68/141</f>
        <v>0.48226950354609927</v>
      </c>
      <c r="Q19" s="44">
        <v>39448</v>
      </c>
    </row>
    <row r="20" spans="1:17" hidden="1" x14ac:dyDescent="0.2">
      <c r="A20" s="53" t="s">
        <v>163</v>
      </c>
      <c r="B20" s="4" t="s">
        <v>6</v>
      </c>
      <c r="C20" s="4" t="s">
        <v>14</v>
      </c>
      <c r="D20" s="8" t="s">
        <v>18</v>
      </c>
      <c r="E20" s="8"/>
      <c r="F20" s="8" t="s">
        <v>102</v>
      </c>
      <c r="G20" s="50">
        <v>58</v>
      </c>
      <c r="H20" s="50"/>
      <c r="I20" s="50">
        <v>0</v>
      </c>
      <c r="J20" s="50">
        <v>58</v>
      </c>
      <c r="K20" s="50">
        <v>0</v>
      </c>
      <c r="L20" s="50">
        <v>0</v>
      </c>
      <c r="M20" s="50">
        <v>0</v>
      </c>
      <c r="N20" s="50"/>
      <c r="O20" s="20"/>
      <c r="P20" s="69"/>
      <c r="Q20" s="44">
        <v>37561</v>
      </c>
    </row>
    <row r="21" spans="1:17" hidden="1" x14ac:dyDescent="0.2">
      <c r="A21" s="54"/>
      <c r="B21" s="4" t="s">
        <v>6</v>
      </c>
      <c r="C21" s="4"/>
      <c r="D21" s="8"/>
      <c r="E21" s="8"/>
      <c r="F21" s="8" t="s">
        <v>121</v>
      </c>
      <c r="G21" s="50">
        <v>27</v>
      </c>
      <c r="H21" s="50"/>
      <c r="I21" s="50">
        <v>27</v>
      </c>
      <c r="J21" s="50">
        <v>0</v>
      </c>
      <c r="K21" s="50">
        <v>0</v>
      </c>
      <c r="L21" s="50">
        <v>0</v>
      </c>
      <c r="M21" s="50">
        <v>0</v>
      </c>
      <c r="N21" s="50"/>
      <c r="O21" s="12"/>
      <c r="P21" s="68"/>
      <c r="Q21" s="6" t="s">
        <v>122</v>
      </c>
    </row>
    <row r="22" spans="1:17" hidden="1" x14ac:dyDescent="0.2">
      <c r="A22" s="54"/>
      <c r="B22" s="4" t="s">
        <v>6</v>
      </c>
      <c r="C22" s="4"/>
      <c r="D22" s="8"/>
      <c r="E22" s="8"/>
      <c r="F22" s="32" t="s">
        <v>100</v>
      </c>
      <c r="G22" s="50">
        <v>0</v>
      </c>
      <c r="H22" s="50"/>
      <c r="I22" s="50">
        <v>0</v>
      </c>
      <c r="J22" s="50"/>
      <c r="K22" s="50"/>
      <c r="L22" s="50">
        <v>0</v>
      </c>
      <c r="M22" s="50"/>
      <c r="N22" s="50"/>
      <c r="O22" s="12"/>
      <c r="P22" s="68"/>
      <c r="Q22" s="44">
        <v>39114</v>
      </c>
    </row>
    <row r="23" spans="1:17" hidden="1" x14ac:dyDescent="0.2">
      <c r="A23" s="54"/>
      <c r="B23" s="4" t="s">
        <v>6</v>
      </c>
      <c r="C23" s="4"/>
      <c r="D23" s="8"/>
      <c r="E23" s="8"/>
      <c r="F23" s="36" t="s">
        <v>148</v>
      </c>
      <c r="G23" s="50">
        <v>130</v>
      </c>
      <c r="H23" s="50"/>
      <c r="I23" s="50">
        <v>130</v>
      </c>
      <c r="J23" s="50"/>
      <c r="K23" s="50"/>
      <c r="L23" s="50"/>
      <c r="M23" s="50"/>
      <c r="N23" s="50"/>
      <c r="O23" s="65">
        <f>J20+I21+I23</f>
        <v>215</v>
      </c>
      <c r="P23" s="68">
        <f>215/356</f>
        <v>0.6039325842696629</v>
      </c>
      <c r="Q23" s="44">
        <v>41528</v>
      </c>
    </row>
    <row r="24" spans="1:17" hidden="1" x14ac:dyDescent="0.2">
      <c r="A24" s="54"/>
      <c r="B24" s="8" t="s">
        <v>175</v>
      </c>
      <c r="C24" s="4"/>
      <c r="D24" s="8"/>
      <c r="E24" s="8"/>
      <c r="F24" s="29" t="s">
        <v>154</v>
      </c>
      <c r="G24" s="50">
        <v>12</v>
      </c>
      <c r="H24" s="50"/>
      <c r="I24" s="50"/>
      <c r="J24" s="50"/>
      <c r="K24" s="50"/>
      <c r="L24" s="50"/>
      <c r="M24" s="50"/>
      <c r="N24" s="50">
        <v>12</v>
      </c>
      <c r="O24" s="65">
        <v>12</v>
      </c>
      <c r="P24" s="68">
        <f>O25/987</f>
        <v>0.2917933130699088</v>
      </c>
      <c r="Q24" s="44">
        <v>41438</v>
      </c>
    </row>
    <row r="25" spans="1:17" hidden="1" x14ac:dyDescent="0.2">
      <c r="A25" s="54"/>
      <c r="B25" s="8" t="s">
        <v>175</v>
      </c>
      <c r="C25" s="4"/>
      <c r="D25" s="8"/>
      <c r="E25" s="8"/>
      <c r="F25" s="75" t="s">
        <v>235</v>
      </c>
      <c r="G25" s="73">
        <v>276</v>
      </c>
      <c r="H25" s="73"/>
      <c r="I25" s="73"/>
      <c r="J25" s="73">
        <v>276</v>
      </c>
      <c r="K25" s="73"/>
      <c r="L25" s="73"/>
      <c r="M25" s="73"/>
      <c r="N25" s="73"/>
      <c r="O25" s="65">
        <f>O24+J25</f>
        <v>288</v>
      </c>
      <c r="P25" s="68"/>
      <c r="Q25" s="44"/>
    </row>
    <row r="26" spans="1:17" hidden="1" x14ac:dyDescent="0.2">
      <c r="A26" s="53" t="s">
        <v>163</v>
      </c>
      <c r="B26" s="4" t="s">
        <v>7</v>
      </c>
      <c r="C26" s="4" t="s">
        <v>19</v>
      </c>
      <c r="D26" s="8" t="s">
        <v>20</v>
      </c>
      <c r="E26" s="8" t="s">
        <v>27</v>
      </c>
      <c r="F26" s="8" t="s">
        <v>121</v>
      </c>
      <c r="G26" s="50">
        <v>26</v>
      </c>
      <c r="H26" s="50"/>
      <c r="I26" s="50">
        <v>26</v>
      </c>
      <c r="J26" s="50">
        <v>0</v>
      </c>
      <c r="K26" s="50">
        <v>0</v>
      </c>
      <c r="L26" s="50">
        <v>0</v>
      </c>
      <c r="M26" s="50">
        <v>0</v>
      </c>
      <c r="N26" s="50"/>
      <c r="O26" s="20"/>
      <c r="P26" s="69"/>
      <c r="Q26" s="44">
        <v>38991</v>
      </c>
    </row>
    <row r="27" spans="1:17" hidden="1" x14ac:dyDescent="0.2">
      <c r="A27" s="54"/>
      <c r="B27" s="4" t="s">
        <v>7</v>
      </c>
      <c r="C27" s="4"/>
      <c r="D27" s="8"/>
      <c r="E27" s="8"/>
      <c r="F27" s="32" t="s">
        <v>100</v>
      </c>
      <c r="G27" s="50">
        <v>16</v>
      </c>
      <c r="H27" s="50">
        <v>16</v>
      </c>
      <c r="I27" s="50">
        <v>0</v>
      </c>
      <c r="J27" s="50">
        <v>0</v>
      </c>
      <c r="K27" s="50">
        <v>0</v>
      </c>
      <c r="L27" s="50">
        <v>0</v>
      </c>
      <c r="M27" s="50">
        <v>16</v>
      </c>
      <c r="N27" s="50"/>
      <c r="O27" s="12"/>
      <c r="P27" s="68"/>
      <c r="Q27" s="6" t="s">
        <v>123</v>
      </c>
    </row>
    <row r="28" spans="1:17" hidden="1" x14ac:dyDescent="0.2">
      <c r="A28" s="54"/>
      <c r="B28" s="4" t="s">
        <v>7</v>
      </c>
      <c r="C28" s="4"/>
      <c r="D28" s="8"/>
      <c r="E28" s="8"/>
      <c r="F28" s="76" t="s">
        <v>103</v>
      </c>
      <c r="G28" s="50">
        <v>28</v>
      </c>
      <c r="H28" s="50"/>
      <c r="I28" s="50">
        <v>28</v>
      </c>
      <c r="J28" s="50">
        <v>0</v>
      </c>
      <c r="K28" s="50">
        <v>0</v>
      </c>
      <c r="L28" s="50">
        <v>0</v>
      </c>
      <c r="M28" s="24">
        <v>0</v>
      </c>
      <c r="N28" s="24"/>
      <c r="O28" s="12"/>
      <c r="P28" s="68"/>
      <c r="Q28" s="44">
        <v>40513</v>
      </c>
    </row>
    <row r="29" spans="1:17" s="23" customFormat="1" hidden="1" x14ac:dyDescent="0.2">
      <c r="A29" s="54"/>
      <c r="B29" s="4" t="s">
        <v>7</v>
      </c>
      <c r="C29" s="4"/>
      <c r="D29" s="4"/>
      <c r="E29" s="4"/>
      <c r="F29" s="37" t="s">
        <v>148</v>
      </c>
      <c r="G29" s="49">
        <v>41</v>
      </c>
      <c r="H29" s="4">
        <v>41</v>
      </c>
      <c r="I29" s="4"/>
      <c r="J29" s="4"/>
      <c r="K29" s="4"/>
      <c r="L29" s="4"/>
      <c r="M29" s="4"/>
      <c r="N29" s="4"/>
      <c r="O29" s="66">
        <f>M27+I28+H29+I26</f>
        <v>111</v>
      </c>
      <c r="P29" s="70">
        <f>111/232</f>
        <v>0.47844827586206895</v>
      </c>
      <c r="Q29" s="44">
        <v>41299</v>
      </c>
    </row>
    <row r="30" spans="1:17" hidden="1" x14ac:dyDescent="0.2">
      <c r="A30" s="53" t="s">
        <v>163</v>
      </c>
      <c r="B30" s="4" t="s">
        <v>8</v>
      </c>
      <c r="C30" s="7" t="s">
        <v>85</v>
      </c>
      <c r="D30" s="8" t="s">
        <v>62</v>
      </c>
      <c r="E30" s="8" t="s">
        <v>63</v>
      </c>
      <c r="F30" s="34" t="s">
        <v>100</v>
      </c>
      <c r="G30" s="50">
        <v>33</v>
      </c>
      <c r="H30" s="50"/>
      <c r="I30" s="50">
        <v>33</v>
      </c>
      <c r="J30" s="50">
        <v>0</v>
      </c>
      <c r="K30" s="50">
        <v>0</v>
      </c>
      <c r="L30" s="50">
        <v>0</v>
      </c>
      <c r="M30" s="50">
        <v>33</v>
      </c>
      <c r="N30" s="50"/>
      <c r="O30" s="20"/>
      <c r="P30" s="69"/>
      <c r="Q30" s="44">
        <v>39569</v>
      </c>
    </row>
    <row r="31" spans="1:17" hidden="1" x14ac:dyDescent="0.2">
      <c r="A31" s="54"/>
      <c r="B31" s="4" t="s">
        <v>8</v>
      </c>
      <c r="C31" s="7"/>
      <c r="D31" s="8"/>
      <c r="E31" s="8"/>
      <c r="F31" s="77" t="s">
        <v>103</v>
      </c>
      <c r="G31" s="50">
        <v>339</v>
      </c>
      <c r="H31" s="50"/>
      <c r="I31" s="50">
        <v>0</v>
      </c>
      <c r="J31" s="50">
        <v>339</v>
      </c>
      <c r="K31" s="50">
        <v>0</v>
      </c>
      <c r="L31" s="50">
        <v>0</v>
      </c>
      <c r="M31" s="50">
        <v>0</v>
      </c>
      <c r="N31" s="50"/>
      <c r="O31" s="12"/>
      <c r="P31" s="68"/>
      <c r="Q31" s="44">
        <v>40908</v>
      </c>
    </row>
    <row r="32" spans="1:17" x14ac:dyDescent="0.2">
      <c r="A32" s="54"/>
      <c r="B32" s="4" t="s">
        <v>8</v>
      </c>
      <c r="C32" s="7"/>
      <c r="D32" s="8"/>
      <c r="E32" s="8"/>
      <c r="F32" s="35" t="s">
        <v>224</v>
      </c>
      <c r="G32" s="50">
        <v>10</v>
      </c>
      <c r="H32" s="50"/>
      <c r="I32" s="50"/>
      <c r="J32" s="50"/>
      <c r="K32" s="50"/>
      <c r="L32" s="50"/>
      <c r="M32" s="50"/>
      <c r="N32" s="50">
        <v>10</v>
      </c>
      <c r="O32" s="12"/>
      <c r="P32" s="68"/>
      <c r="Q32" s="44">
        <v>41655</v>
      </c>
    </row>
    <row r="33" spans="1:17" hidden="1" x14ac:dyDescent="0.2">
      <c r="A33" s="54"/>
      <c r="B33" s="4" t="s">
        <v>8</v>
      </c>
      <c r="C33" s="7"/>
      <c r="D33" s="8"/>
      <c r="E33" s="8"/>
      <c r="F33" s="30" t="s">
        <v>154</v>
      </c>
      <c r="G33" s="50">
        <v>12</v>
      </c>
      <c r="H33" s="50"/>
      <c r="I33" s="50"/>
      <c r="J33" s="50"/>
      <c r="K33" s="50"/>
      <c r="L33" s="50"/>
      <c r="M33" s="50"/>
      <c r="N33" s="50">
        <v>12</v>
      </c>
      <c r="O33" s="65"/>
      <c r="Q33" s="44" t="s">
        <v>254</v>
      </c>
    </row>
    <row r="34" spans="1:17" hidden="1" x14ac:dyDescent="0.2">
      <c r="A34" s="54"/>
      <c r="B34" s="4" t="s">
        <v>8</v>
      </c>
      <c r="C34" s="7"/>
      <c r="D34" s="8"/>
      <c r="E34" s="8"/>
      <c r="F34" s="80" t="s">
        <v>232</v>
      </c>
      <c r="G34" s="74">
        <v>1</v>
      </c>
      <c r="H34" s="74"/>
      <c r="I34" s="74"/>
      <c r="J34" s="74"/>
      <c r="K34" s="74"/>
      <c r="L34" s="74"/>
      <c r="M34" s="74"/>
      <c r="N34" s="74">
        <v>1</v>
      </c>
      <c r="O34" s="65">
        <v>395</v>
      </c>
      <c r="P34" s="68">
        <f>395/1065</f>
        <v>0.37089201877934275</v>
      </c>
      <c r="Q34" s="44"/>
    </row>
    <row r="35" spans="1:17" hidden="1" x14ac:dyDescent="0.2">
      <c r="A35" s="53" t="s">
        <v>165</v>
      </c>
      <c r="B35" s="4" t="s">
        <v>157</v>
      </c>
      <c r="C35" s="7"/>
      <c r="D35" s="8"/>
      <c r="E35" s="8"/>
      <c r="F35" s="41" t="s">
        <v>147</v>
      </c>
      <c r="G35" s="50">
        <v>10</v>
      </c>
      <c r="H35" s="50">
        <v>10</v>
      </c>
      <c r="I35" s="50"/>
      <c r="J35" s="50"/>
      <c r="K35" s="50"/>
      <c r="L35" s="50"/>
      <c r="M35" s="50"/>
      <c r="N35" s="50"/>
      <c r="O35" s="65">
        <f>H35+I35+J35+K35+M35+N35</f>
        <v>10</v>
      </c>
      <c r="P35" s="68">
        <f>10/27</f>
        <v>0.37037037037037035</v>
      </c>
      <c r="Q35" s="44">
        <v>41228</v>
      </c>
    </row>
    <row r="36" spans="1:17" hidden="1" x14ac:dyDescent="0.2">
      <c r="A36" s="53" t="s">
        <v>163</v>
      </c>
      <c r="B36" s="8" t="s">
        <v>155</v>
      </c>
      <c r="C36" s="7"/>
      <c r="D36" s="8"/>
      <c r="E36" s="8"/>
      <c r="F36" s="30" t="s">
        <v>154</v>
      </c>
      <c r="G36" s="50">
        <v>24</v>
      </c>
      <c r="H36" s="50"/>
      <c r="I36" s="50"/>
      <c r="J36" s="50"/>
      <c r="K36" s="50"/>
      <c r="L36" s="50"/>
      <c r="M36" s="50"/>
      <c r="N36" s="50">
        <v>24</v>
      </c>
      <c r="O36" s="65"/>
      <c r="P36" s="68"/>
      <c r="Q36" s="44">
        <v>41495</v>
      </c>
    </row>
    <row r="37" spans="1:17" x14ac:dyDescent="0.2">
      <c r="A37" s="53"/>
      <c r="B37" s="8" t="s">
        <v>155</v>
      </c>
      <c r="C37" s="7"/>
      <c r="D37" s="8"/>
      <c r="E37" s="8"/>
      <c r="F37" s="80" t="s">
        <v>232</v>
      </c>
      <c r="G37" s="74">
        <v>44</v>
      </c>
      <c r="H37" s="74"/>
      <c r="I37" s="74"/>
      <c r="J37" s="74"/>
      <c r="K37" s="74"/>
      <c r="L37" s="74"/>
      <c r="M37" s="74"/>
      <c r="N37" s="74">
        <v>44</v>
      </c>
      <c r="O37" s="65">
        <f>N36+N37</f>
        <v>68</v>
      </c>
      <c r="P37" s="68">
        <f>68/240</f>
        <v>0.28333333333333333</v>
      </c>
      <c r="Q37" s="44">
        <v>41933</v>
      </c>
    </row>
    <row r="38" spans="1:17" hidden="1" x14ac:dyDescent="0.2">
      <c r="A38" s="53" t="s">
        <v>163</v>
      </c>
      <c r="B38" s="4" t="s">
        <v>9</v>
      </c>
      <c r="C38" s="4" t="s">
        <v>23</v>
      </c>
      <c r="D38" s="8" t="s">
        <v>24</v>
      </c>
      <c r="E38" s="11" t="s">
        <v>25</v>
      </c>
      <c r="F38" s="33" t="s">
        <v>100</v>
      </c>
      <c r="G38" s="50">
        <v>25</v>
      </c>
      <c r="H38" s="50"/>
      <c r="I38" s="50"/>
      <c r="J38" s="50">
        <v>0</v>
      </c>
      <c r="K38" s="50">
        <v>25</v>
      </c>
      <c r="L38" s="50">
        <v>0</v>
      </c>
      <c r="M38" s="50">
        <v>25</v>
      </c>
      <c r="N38" s="50"/>
      <c r="O38" s="65">
        <f>H38+I38+J38+K38+L38</f>
        <v>25</v>
      </c>
      <c r="P38" s="68">
        <f>25/126</f>
        <v>0.1984126984126984</v>
      </c>
      <c r="Q38" s="44">
        <v>39234</v>
      </c>
    </row>
    <row r="39" spans="1:17" hidden="1" x14ac:dyDescent="0.2">
      <c r="A39" s="53" t="s">
        <v>163</v>
      </c>
      <c r="B39" s="4" t="s">
        <v>10</v>
      </c>
      <c r="C39" s="4" t="s">
        <v>28</v>
      </c>
      <c r="D39" s="8" t="s">
        <v>29</v>
      </c>
      <c r="E39" s="8" t="s">
        <v>30</v>
      </c>
      <c r="F39" s="32" t="s">
        <v>143</v>
      </c>
      <c r="G39" s="50">
        <v>0</v>
      </c>
      <c r="H39" s="50">
        <v>0</v>
      </c>
      <c r="I39" s="50">
        <v>0</v>
      </c>
      <c r="J39" s="50">
        <v>0</v>
      </c>
      <c r="K39" s="50">
        <v>0</v>
      </c>
      <c r="L39" s="50">
        <v>0</v>
      </c>
      <c r="M39" s="50">
        <v>0</v>
      </c>
      <c r="N39" s="50"/>
      <c r="O39" s="12">
        <f>H39+I39+J39+K39+L39</f>
        <v>0</v>
      </c>
      <c r="P39" s="68"/>
      <c r="Q39" s="6" t="s">
        <v>65</v>
      </c>
    </row>
    <row r="40" spans="1:17" hidden="1" x14ac:dyDescent="0.2">
      <c r="A40" s="53" t="s">
        <v>165</v>
      </c>
      <c r="B40" s="4" t="s">
        <v>159</v>
      </c>
      <c r="C40" s="4"/>
      <c r="D40" s="8"/>
      <c r="E40" s="8"/>
      <c r="F40" s="40" t="s">
        <v>147</v>
      </c>
      <c r="G40" s="50">
        <v>57</v>
      </c>
      <c r="H40" s="50"/>
      <c r="I40" s="50">
        <v>1</v>
      </c>
      <c r="J40" s="50">
        <v>56</v>
      </c>
      <c r="K40" s="50"/>
      <c r="L40" s="50"/>
      <c r="M40" s="50"/>
      <c r="N40" s="50"/>
      <c r="O40" s="65">
        <f>J40+I40</f>
        <v>57</v>
      </c>
      <c r="P40" s="68">
        <f>57/109</f>
        <v>0.52293577981651373</v>
      </c>
      <c r="Q40" s="44">
        <v>41148</v>
      </c>
    </row>
    <row r="41" spans="1:17" hidden="1" x14ac:dyDescent="0.2">
      <c r="A41" s="53" t="s">
        <v>163</v>
      </c>
      <c r="B41" s="8" t="s">
        <v>149</v>
      </c>
      <c r="C41" s="4"/>
      <c r="D41" s="8"/>
      <c r="E41" s="8"/>
      <c r="F41" s="36" t="s">
        <v>148</v>
      </c>
      <c r="G41" s="50">
        <v>35</v>
      </c>
      <c r="H41" s="50"/>
      <c r="I41" s="50"/>
      <c r="J41" s="50">
        <v>35</v>
      </c>
      <c r="K41" s="50"/>
      <c r="L41" s="50"/>
      <c r="M41" s="50"/>
      <c r="N41" s="50"/>
      <c r="O41" s="67"/>
      <c r="P41" s="68"/>
      <c r="Q41" s="44">
        <v>41426</v>
      </c>
    </row>
    <row r="42" spans="1:17" hidden="1" x14ac:dyDescent="0.2">
      <c r="A42" s="53"/>
      <c r="B42" s="8" t="s">
        <v>149</v>
      </c>
      <c r="C42" s="4"/>
      <c r="D42" s="8"/>
      <c r="E42" s="8"/>
      <c r="F42" s="29" t="s">
        <v>154</v>
      </c>
      <c r="G42" s="50">
        <v>7</v>
      </c>
      <c r="H42" s="50"/>
      <c r="I42" s="50"/>
      <c r="J42" s="50"/>
      <c r="K42" s="50"/>
      <c r="L42" s="50"/>
      <c r="M42" s="50"/>
      <c r="N42" s="50">
        <v>12</v>
      </c>
      <c r="O42" s="65">
        <f>N42+J41</f>
        <v>47</v>
      </c>
      <c r="P42" s="68">
        <f>42/110</f>
        <v>0.38181818181818183</v>
      </c>
      <c r="Q42" s="44">
        <v>41479</v>
      </c>
    </row>
    <row r="43" spans="1:17" hidden="1" x14ac:dyDescent="0.2">
      <c r="A43" s="53" t="s">
        <v>163</v>
      </c>
      <c r="B43" s="8" t="s">
        <v>151</v>
      </c>
      <c r="C43" s="4"/>
      <c r="D43" s="8"/>
      <c r="E43" s="8"/>
      <c r="F43" s="36" t="s">
        <v>148</v>
      </c>
      <c r="G43" s="50">
        <v>837</v>
      </c>
      <c r="H43" s="50"/>
      <c r="I43" s="50"/>
      <c r="J43" s="50">
        <v>837</v>
      </c>
      <c r="K43" s="50"/>
      <c r="L43" s="50"/>
      <c r="M43" s="50"/>
      <c r="N43" s="50"/>
      <c r="O43" s="65">
        <v>837</v>
      </c>
      <c r="P43" s="68">
        <f>837/1550</f>
        <v>0.54</v>
      </c>
      <c r="Q43" s="44">
        <v>40943</v>
      </c>
    </row>
    <row r="44" spans="1:17" hidden="1" x14ac:dyDescent="0.2">
      <c r="A44" s="53" t="s">
        <v>163</v>
      </c>
      <c r="B44" s="4" t="s">
        <v>11</v>
      </c>
      <c r="C44" s="4" t="s">
        <v>86</v>
      </c>
      <c r="D44" s="8" t="s">
        <v>21</v>
      </c>
      <c r="E44" s="11" t="s">
        <v>87</v>
      </c>
      <c r="F44" s="9" t="s">
        <v>99</v>
      </c>
      <c r="G44" s="50">
        <v>108</v>
      </c>
      <c r="H44" s="50"/>
      <c r="I44" s="50">
        <v>108</v>
      </c>
      <c r="J44" s="50">
        <v>0</v>
      </c>
      <c r="K44" s="50">
        <v>0</v>
      </c>
      <c r="L44" s="50">
        <v>0</v>
      </c>
      <c r="M44" s="50">
        <v>0</v>
      </c>
      <c r="N44" s="50"/>
      <c r="O44" s="20"/>
      <c r="P44" s="69"/>
      <c r="Q44" s="44">
        <v>38838</v>
      </c>
    </row>
    <row r="45" spans="1:17" hidden="1" x14ac:dyDescent="0.2">
      <c r="A45" s="54"/>
      <c r="B45" s="4" t="s">
        <v>11</v>
      </c>
      <c r="C45" s="4"/>
      <c r="D45" s="8"/>
      <c r="E45" s="11"/>
      <c r="F45" s="33" t="s">
        <v>100</v>
      </c>
      <c r="G45" s="50">
        <v>6</v>
      </c>
      <c r="H45" s="50"/>
      <c r="I45" s="50"/>
      <c r="J45" s="50">
        <v>0</v>
      </c>
      <c r="K45" s="12">
        <f>72-66</f>
        <v>6</v>
      </c>
      <c r="L45" s="50">
        <v>0</v>
      </c>
      <c r="M45" s="50">
        <v>0</v>
      </c>
      <c r="N45" s="50"/>
      <c r="O45" s="12"/>
      <c r="P45" s="68"/>
      <c r="Q45" s="6" t="s">
        <v>123</v>
      </c>
    </row>
    <row r="46" spans="1:17" hidden="1" x14ac:dyDescent="0.2">
      <c r="A46" s="54"/>
      <c r="B46" s="4" t="s">
        <v>11</v>
      </c>
      <c r="C46" s="4"/>
      <c r="D46" s="8"/>
      <c r="E46" s="11"/>
      <c r="F46" s="28" t="s">
        <v>154</v>
      </c>
      <c r="G46" s="50">
        <v>9</v>
      </c>
      <c r="H46" s="50"/>
      <c r="I46" s="50"/>
      <c r="J46" s="50"/>
      <c r="K46" s="50"/>
      <c r="L46" s="50"/>
      <c r="M46" s="50"/>
      <c r="N46" s="50">
        <v>9</v>
      </c>
      <c r="O46" s="12"/>
      <c r="P46" s="68"/>
      <c r="Q46" s="6">
        <v>41534</v>
      </c>
    </row>
    <row r="47" spans="1:17" x14ac:dyDescent="0.2">
      <c r="A47" s="54"/>
      <c r="B47" s="4" t="s">
        <v>11</v>
      </c>
      <c r="C47" s="4"/>
      <c r="D47" s="8"/>
      <c r="E47" s="11"/>
      <c r="F47" s="64" t="s">
        <v>227</v>
      </c>
      <c r="G47" s="62">
        <v>3</v>
      </c>
      <c r="H47" s="62"/>
      <c r="I47" s="62"/>
      <c r="J47" s="62"/>
      <c r="K47" s="62"/>
      <c r="L47" s="62"/>
      <c r="M47" s="62"/>
      <c r="N47" s="62">
        <v>3</v>
      </c>
      <c r="O47" s="65">
        <f>N47+N46+K45+I44</f>
        <v>126</v>
      </c>
      <c r="P47" s="68">
        <f>126/159</f>
        <v>0.79245283018867929</v>
      </c>
      <c r="Q47" s="6">
        <v>41851</v>
      </c>
    </row>
    <row r="48" spans="1:17" hidden="1" x14ac:dyDescent="0.2">
      <c r="A48" s="53" t="s">
        <v>165</v>
      </c>
      <c r="B48" s="4" t="s">
        <v>35</v>
      </c>
      <c r="C48" s="4" t="s">
        <v>48</v>
      </c>
      <c r="D48" s="8" t="s">
        <v>49</v>
      </c>
      <c r="E48" s="11" t="s">
        <v>50</v>
      </c>
      <c r="F48" s="78" t="s">
        <v>101</v>
      </c>
      <c r="G48" s="50">
        <v>4</v>
      </c>
      <c r="H48" s="50"/>
      <c r="I48" s="50">
        <v>4</v>
      </c>
      <c r="J48" s="50">
        <v>0</v>
      </c>
      <c r="K48" s="50">
        <v>0</v>
      </c>
      <c r="L48" s="50">
        <v>0</v>
      </c>
      <c r="M48" s="50">
        <v>4</v>
      </c>
      <c r="N48" s="50"/>
      <c r="O48" s="20"/>
      <c r="P48" s="69"/>
      <c r="Q48" s="44">
        <v>39234</v>
      </c>
    </row>
    <row r="49" spans="1:17" hidden="1" x14ac:dyDescent="0.2">
      <c r="A49" s="54"/>
      <c r="B49" s="4" t="s">
        <v>35</v>
      </c>
      <c r="C49" s="4"/>
      <c r="D49" s="8"/>
      <c r="E49" s="11"/>
      <c r="F49" s="39" t="s">
        <v>104</v>
      </c>
      <c r="G49" s="50">
        <v>12</v>
      </c>
      <c r="H49" s="50"/>
      <c r="I49" s="50">
        <v>12</v>
      </c>
      <c r="J49" s="50">
        <v>0</v>
      </c>
      <c r="K49" s="50">
        <v>0</v>
      </c>
      <c r="L49" s="50">
        <v>0</v>
      </c>
      <c r="M49" s="50">
        <v>0</v>
      </c>
      <c r="N49" s="50"/>
      <c r="O49" s="12"/>
      <c r="P49" s="68"/>
      <c r="Q49" s="44">
        <v>40513</v>
      </c>
    </row>
    <row r="50" spans="1:17" hidden="1" x14ac:dyDescent="0.2">
      <c r="A50" s="54"/>
      <c r="B50" s="4" t="s">
        <v>35</v>
      </c>
      <c r="C50" s="4"/>
      <c r="D50" s="8"/>
      <c r="E50" s="11"/>
      <c r="F50" s="42" t="s">
        <v>147</v>
      </c>
      <c r="G50" s="50">
        <v>21</v>
      </c>
      <c r="H50" s="50"/>
      <c r="I50" s="50">
        <v>2</v>
      </c>
      <c r="J50" s="50">
        <v>19</v>
      </c>
      <c r="K50" s="50"/>
      <c r="L50" s="50"/>
      <c r="M50" s="50"/>
      <c r="N50" s="50"/>
      <c r="O50" s="65">
        <f>M48+J50+I50+I49</f>
        <v>37</v>
      </c>
      <c r="P50" s="68">
        <f>37/186</f>
        <v>0.19892473118279569</v>
      </c>
      <c r="Q50" s="44">
        <v>41211</v>
      </c>
    </row>
    <row r="51" spans="1:17" hidden="1" x14ac:dyDescent="0.2">
      <c r="A51" s="53" t="s">
        <v>165</v>
      </c>
      <c r="B51" s="4" t="s">
        <v>51</v>
      </c>
      <c r="C51" s="4" t="s">
        <v>54</v>
      </c>
      <c r="D51" s="8" t="s">
        <v>59</v>
      </c>
      <c r="E51" s="8"/>
      <c r="F51" s="32" t="s">
        <v>100</v>
      </c>
      <c r="G51" s="50">
        <v>15</v>
      </c>
      <c r="H51" s="50"/>
      <c r="I51" s="50"/>
      <c r="J51" s="50">
        <v>0</v>
      </c>
      <c r="K51" s="50">
        <v>15</v>
      </c>
      <c r="L51" s="50">
        <v>0</v>
      </c>
      <c r="M51" s="50"/>
      <c r="N51" s="50"/>
      <c r="O51" s="20"/>
      <c r="P51" s="69"/>
      <c r="Q51" s="44">
        <v>2008</v>
      </c>
    </row>
    <row r="52" spans="1:17" hidden="1" x14ac:dyDescent="0.2">
      <c r="A52" s="54"/>
      <c r="B52" s="4" t="s">
        <v>51</v>
      </c>
      <c r="C52" s="4"/>
      <c r="D52" s="8"/>
      <c r="E52" s="8"/>
      <c r="F52" s="38" t="s">
        <v>104</v>
      </c>
      <c r="G52" s="50">
        <v>18</v>
      </c>
      <c r="H52" s="50"/>
      <c r="I52" s="50">
        <v>18</v>
      </c>
      <c r="J52" s="50">
        <v>0</v>
      </c>
      <c r="K52" s="50">
        <v>0</v>
      </c>
      <c r="L52" s="50">
        <v>0</v>
      </c>
      <c r="M52" s="50">
        <v>0</v>
      </c>
      <c r="N52" s="50"/>
      <c r="O52" s="12"/>
      <c r="P52" s="68"/>
      <c r="Q52" s="44">
        <v>40422</v>
      </c>
    </row>
    <row r="53" spans="1:17" hidden="1" x14ac:dyDescent="0.2">
      <c r="A53" s="54"/>
      <c r="B53" s="4" t="s">
        <v>51</v>
      </c>
      <c r="C53" s="4"/>
      <c r="D53" s="8"/>
      <c r="E53" s="8"/>
      <c r="F53" s="40" t="s">
        <v>147</v>
      </c>
      <c r="G53" s="50">
        <v>12</v>
      </c>
      <c r="H53" s="50"/>
      <c r="I53" s="50">
        <v>12</v>
      </c>
      <c r="J53" s="50"/>
      <c r="K53" s="50"/>
      <c r="L53" s="50"/>
      <c r="M53" s="50"/>
      <c r="N53" s="50"/>
      <c r="O53" s="65">
        <f>I53+I52+K51</f>
        <v>45</v>
      </c>
      <c r="P53" s="68">
        <f>45/97</f>
        <v>0.46391752577319589</v>
      </c>
      <c r="Q53" s="44">
        <v>41087</v>
      </c>
    </row>
    <row r="54" spans="1:17" hidden="1" x14ac:dyDescent="0.2">
      <c r="A54" s="53" t="s">
        <v>165</v>
      </c>
      <c r="B54" s="4" t="s">
        <v>160</v>
      </c>
      <c r="C54" s="4"/>
      <c r="D54" s="8"/>
      <c r="E54" s="8"/>
      <c r="F54" s="40" t="s">
        <v>147</v>
      </c>
      <c r="G54" s="50">
        <v>10</v>
      </c>
      <c r="H54" s="50">
        <v>10</v>
      </c>
      <c r="I54" s="50"/>
      <c r="J54" s="50"/>
      <c r="K54" s="50"/>
      <c r="L54" s="50"/>
      <c r="M54" s="50"/>
      <c r="N54" s="50"/>
      <c r="O54" s="65">
        <v>10</v>
      </c>
      <c r="P54" s="68">
        <f>10/40</f>
        <v>0.25</v>
      </c>
      <c r="Q54" s="44">
        <v>41179</v>
      </c>
    </row>
    <row r="55" spans="1:17" x14ac:dyDescent="0.2">
      <c r="A55" s="53"/>
      <c r="B55" s="4" t="s">
        <v>226</v>
      </c>
      <c r="C55" s="4"/>
      <c r="D55" s="8"/>
      <c r="E55" s="8"/>
      <c r="F55" s="75" t="s">
        <v>225</v>
      </c>
      <c r="G55" s="62">
        <v>2</v>
      </c>
      <c r="H55" s="62"/>
      <c r="I55" s="62"/>
      <c r="J55" s="62"/>
      <c r="K55" s="62"/>
      <c r="L55" s="62"/>
      <c r="M55" s="62"/>
      <c r="N55" s="62">
        <v>2</v>
      </c>
      <c r="O55" s="12"/>
      <c r="P55" s="68"/>
      <c r="Q55" s="44">
        <v>41814</v>
      </c>
    </row>
    <row r="56" spans="1:17" x14ac:dyDescent="0.2">
      <c r="A56" s="53"/>
      <c r="B56" s="4" t="s">
        <v>226</v>
      </c>
      <c r="C56" s="4"/>
      <c r="D56" s="8"/>
      <c r="E56" s="8"/>
      <c r="F56" s="63" t="s">
        <v>227</v>
      </c>
      <c r="G56" s="62">
        <v>1</v>
      </c>
      <c r="H56" s="62"/>
      <c r="I56" s="62"/>
      <c r="J56" s="62"/>
      <c r="K56" s="62"/>
      <c r="L56" s="62"/>
      <c r="M56" s="62"/>
      <c r="N56" s="62">
        <v>1</v>
      </c>
      <c r="O56" s="65">
        <f>N56+N55</f>
        <v>3</v>
      </c>
      <c r="P56" s="68"/>
      <c r="Q56" s="44">
        <v>41814</v>
      </c>
    </row>
    <row r="57" spans="1:17" hidden="1" x14ac:dyDescent="0.2">
      <c r="A57" s="53" t="s">
        <v>163</v>
      </c>
      <c r="B57" s="4" t="s">
        <v>78</v>
      </c>
      <c r="C57" s="4" t="s">
        <v>177</v>
      </c>
      <c r="D57" s="8" t="s">
        <v>16</v>
      </c>
      <c r="E57" s="8"/>
      <c r="F57" s="8" t="s">
        <v>99</v>
      </c>
      <c r="G57" s="50">
        <v>25</v>
      </c>
      <c r="H57" s="50"/>
      <c r="I57" s="50">
        <v>25</v>
      </c>
      <c r="J57" s="50">
        <v>0</v>
      </c>
      <c r="K57" s="50">
        <v>0</v>
      </c>
      <c r="L57" s="50">
        <v>0</v>
      </c>
      <c r="M57" s="50">
        <v>0</v>
      </c>
      <c r="N57" s="50"/>
      <c r="O57" s="12"/>
      <c r="P57" s="68"/>
      <c r="Q57" s="44">
        <v>39569</v>
      </c>
    </row>
    <row r="58" spans="1:17" hidden="1" x14ac:dyDescent="0.2">
      <c r="A58" s="54"/>
      <c r="B58" s="4" t="s">
        <v>78</v>
      </c>
      <c r="C58" s="4"/>
      <c r="D58" s="8"/>
      <c r="E58" s="8"/>
      <c r="F58" s="29" t="s">
        <v>154</v>
      </c>
      <c r="G58" s="50">
        <v>2</v>
      </c>
      <c r="H58" s="50"/>
      <c r="I58" s="50"/>
      <c r="J58" s="50"/>
      <c r="K58" s="50"/>
      <c r="L58" s="50"/>
      <c r="M58" s="50"/>
      <c r="N58" s="50">
        <v>2</v>
      </c>
      <c r="O58" s="65">
        <f>N58+I57</f>
        <v>27</v>
      </c>
      <c r="P58" s="68">
        <f>27/85</f>
        <v>0.31764705882352939</v>
      </c>
      <c r="Q58" s="44">
        <v>41313</v>
      </c>
    </row>
    <row r="59" spans="1:17" hidden="1" x14ac:dyDescent="0.2">
      <c r="A59" s="53" t="s">
        <v>165</v>
      </c>
      <c r="B59" s="4" t="s">
        <v>36</v>
      </c>
      <c r="C59" s="4" t="s">
        <v>37</v>
      </c>
      <c r="D59" s="8" t="s">
        <v>38</v>
      </c>
      <c r="E59" s="11" t="s">
        <v>39</v>
      </c>
      <c r="F59" s="9" t="s">
        <v>101</v>
      </c>
      <c r="G59" s="50">
        <v>4</v>
      </c>
      <c r="H59" s="50"/>
      <c r="I59" s="50">
        <v>4</v>
      </c>
      <c r="J59" s="50">
        <v>0</v>
      </c>
      <c r="K59" s="50">
        <v>0</v>
      </c>
      <c r="L59" s="50">
        <v>0</v>
      </c>
      <c r="M59" s="50">
        <v>4</v>
      </c>
      <c r="N59" s="50"/>
      <c r="O59" s="65">
        <f>H59+I59+J59+K59+L59</f>
        <v>4</v>
      </c>
      <c r="P59" s="68">
        <f>4/68</f>
        <v>5.8823529411764705E-2</v>
      </c>
      <c r="Q59" s="44">
        <v>39234</v>
      </c>
    </row>
    <row r="60" spans="1:17" hidden="1" x14ac:dyDescent="0.2">
      <c r="A60" s="53" t="s">
        <v>165</v>
      </c>
      <c r="B60" s="4" t="s">
        <v>12</v>
      </c>
      <c r="C60" s="4"/>
      <c r="D60" s="8" t="s">
        <v>26</v>
      </c>
      <c r="E60" s="11"/>
      <c r="F60" s="33" t="s">
        <v>100</v>
      </c>
      <c r="G60" s="50">
        <v>0</v>
      </c>
      <c r="H60" s="50"/>
      <c r="I60" s="50">
        <v>0</v>
      </c>
      <c r="J60" s="50">
        <v>0</v>
      </c>
      <c r="K60" s="50">
        <v>0</v>
      </c>
      <c r="L60" s="50">
        <v>0</v>
      </c>
      <c r="M60" s="50">
        <v>0</v>
      </c>
      <c r="N60" s="50"/>
      <c r="O60" s="67"/>
      <c r="P60" s="68"/>
      <c r="Q60" s="44">
        <v>38899</v>
      </c>
    </row>
    <row r="61" spans="1:17" hidden="1" x14ac:dyDescent="0.2">
      <c r="A61" s="54"/>
      <c r="B61" s="4" t="s">
        <v>12</v>
      </c>
      <c r="C61" s="4"/>
      <c r="D61" s="8"/>
      <c r="E61" s="11"/>
      <c r="F61" s="39" t="s">
        <v>104</v>
      </c>
      <c r="G61" s="50">
        <v>37</v>
      </c>
      <c r="H61" s="50">
        <v>37</v>
      </c>
      <c r="I61" s="50">
        <v>0</v>
      </c>
      <c r="J61" s="50">
        <v>0</v>
      </c>
      <c r="K61" s="50">
        <v>0</v>
      </c>
      <c r="L61" s="50">
        <v>0</v>
      </c>
      <c r="M61" s="50">
        <v>0</v>
      </c>
      <c r="N61" s="50"/>
      <c r="O61" s="12"/>
      <c r="P61" s="68"/>
      <c r="Q61" s="44">
        <v>40585</v>
      </c>
    </row>
    <row r="62" spans="1:17" hidden="1" x14ac:dyDescent="0.2">
      <c r="A62" s="54"/>
      <c r="B62" s="4" t="s">
        <v>12</v>
      </c>
      <c r="C62" s="4"/>
      <c r="D62" s="8"/>
      <c r="E62" s="11"/>
      <c r="F62" s="79" t="s">
        <v>225</v>
      </c>
      <c r="G62" s="62">
        <v>3</v>
      </c>
      <c r="H62" s="62"/>
      <c r="I62" s="62"/>
      <c r="J62" s="62"/>
      <c r="K62" s="62"/>
      <c r="L62" s="62"/>
      <c r="M62" s="62"/>
      <c r="N62" s="62">
        <v>3</v>
      </c>
      <c r="O62" s="12"/>
      <c r="P62" s="68"/>
      <c r="Q62" s="44">
        <v>41878</v>
      </c>
    </row>
    <row r="63" spans="1:17" hidden="1" x14ac:dyDescent="0.2">
      <c r="A63" s="54"/>
      <c r="B63" s="4" t="s">
        <v>12</v>
      </c>
      <c r="C63" s="4"/>
      <c r="D63" s="8"/>
      <c r="E63" s="11"/>
      <c r="F63" s="64" t="s">
        <v>227</v>
      </c>
      <c r="G63" s="62">
        <v>1</v>
      </c>
      <c r="H63" s="62"/>
      <c r="I63" s="62"/>
      <c r="J63" s="62"/>
      <c r="K63" s="62"/>
      <c r="L63" s="62"/>
      <c r="M63" s="62"/>
      <c r="N63" s="62">
        <v>1</v>
      </c>
      <c r="O63" s="65">
        <f>N63+N62+H61</f>
        <v>41</v>
      </c>
      <c r="P63" s="68">
        <f>41/240</f>
        <v>0.17083333333333334</v>
      </c>
      <c r="Q63" s="44">
        <v>41795</v>
      </c>
    </row>
    <row r="64" spans="1:17" hidden="1" x14ac:dyDescent="0.2">
      <c r="A64" s="53" t="s">
        <v>163</v>
      </c>
      <c r="B64" s="4" t="s">
        <v>13</v>
      </c>
      <c r="C64" s="4" t="s">
        <v>46</v>
      </c>
      <c r="D64" s="8" t="s">
        <v>22</v>
      </c>
      <c r="E64" s="11" t="s">
        <v>47</v>
      </c>
      <c r="F64" s="9" t="s">
        <v>99</v>
      </c>
      <c r="G64" s="50">
        <v>101</v>
      </c>
      <c r="H64" s="50"/>
      <c r="I64" s="50">
        <v>101</v>
      </c>
      <c r="J64" s="50">
        <v>0</v>
      </c>
      <c r="K64" s="50">
        <v>0</v>
      </c>
      <c r="L64" s="50">
        <v>0</v>
      </c>
      <c r="M64" s="50">
        <v>0</v>
      </c>
      <c r="N64" s="50"/>
      <c r="O64" s="65">
        <f>H64+I64+J64+K64+L64</f>
        <v>101</v>
      </c>
      <c r="P64" s="68">
        <f>101/102</f>
        <v>0.99019607843137258</v>
      </c>
      <c r="Q64" s="44">
        <v>38718</v>
      </c>
    </row>
    <row r="65" spans="1:17" hidden="1" x14ac:dyDescent="0.2">
      <c r="A65" s="53" t="s">
        <v>165</v>
      </c>
      <c r="B65" s="4" t="s">
        <v>161</v>
      </c>
      <c r="C65" s="4"/>
      <c r="D65" s="8"/>
      <c r="E65" s="11"/>
      <c r="F65" s="42" t="s">
        <v>147</v>
      </c>
      <c r="G65" s="50">
        <v>23</v>
      </c>
      <c r="H65" s="50"/>
      <c r="I65" s="50">
        <v>2</v>
      </c>
      <c r="J65" s="50">
        <v>21</v>
      </c>
      <c r="K65" s="50"/>
      <c r="L65" s="50"/>
      <c r="M65" s="50"/>
      <c r="N65" s="50"/>
      <c r="O65" s="65">
        <f>H65+I65+J65+K65+L65</f>
        <v>23</v>
      </c>
      <c r="P65" s="68">
        <f>23/69</f>
        <v>0.33333333333333331</v>
      </c>
      <c r="Q65" s="44">
        <v>41185</v>
      </c>
    </row>
    <row r="66" spans="1:17" hidden="1" x14ac:dyDescent="0.2">
      <c r="A66" s="53" t="s">
        <v>165</v>
      </c>
      <c r="B66" s="4" t="s">
        <v>53</v>
      </c>
      <c r="C66" s="4" t="s">
        <v>178</v>
      </c>
      <c r="D66" s="8" t="s">
        <v>55</v>
      </c>
      <c r="E66" s="8"/>
      <c r="F66" s="32" t="s">
        <v>100</v>
      </c>
      <c r="G66" s="50">
        <v>10</v>
      </c>
      <c r="H66" s="50"/>
      <c r="I66" s="50">
        <v>10</v>
      </c>
      <c r="J66" s="50">
        <v>0</v>
      </c>
      <c r="K66" s="50"/>
      <c r="L66" s="50">
        <v>0</v>
      </c>
      <c r="M66" s="50">
        <v>19</v>
      </c>
      <c r="N66" s="50"/>
      <c r="O66" s="20"/>
      <c r="P66" s="69"/>
      <c r="Q66" s="44">
        <v>39853</v>
      </c>
    </row>
    <row r="67" spans="1:17" hidden="1" x14ac:dyDescent="0.2">
      <c r="A67" s="54"/>
      <c r="B67" s="4" t="s">
        <v>53</v>
      </c>
      <c r="C67" s="4"/>
      <c r="D67" s="8"/>
      <c r="E67" s="8"/>
      <c r="F67" s="40" t="s">
        <v>105</v>
      </c>
      <c r="G67" s="50">
        <v>14</v>
      </c>
      <c r="H67" s="50"/>
      <c r="I67" s="50">
        <v>14</v>
      </c>
      <c r="J67" s="50">
        <v>0</v>
      </c>
      <c r="K67" s="50">
        <v>0</v>
      </c>
      <c r="L67" s="50">
        <v>0</v>
      </c>
      <c r="M67" s="50">
        <v>0</v>
      </c>
      <c r="N67" s="50"/>
      <c r="O67" s="65">
        <f>M66+I67</f>
        <v>33</v>
      </c>
      <c r="P67" s="68">
        <f>33/233</f>
        <v>0.14163090128755365</v>
      </c>
      <c r="Q67" s="44">
        <v>40422</v>
      </c>
    </row>
    <row r="68" spans="1:17" hidden="1" x14ac:dyDescent="0.2">
      <c r="A68" s="53" t="s">
        <v>163</v>
      </c>
      <c r="B68" s="4" t="s">
        <v>152</v>
      </c>
      <c r="C68" s="7" t="s">
        <v>179</v>
      </c>
      <c r="D68" s="7"/>
      <c r="E68" s="7"/>
      <c r="F68" s="35" t="s">
        <v>148</v>
      </c>
      <c r="G68" s="50">
        <v>49</v>
      </c>
      <c r="H68" s="50"/>
      <c r="I68" s="50">
        <v>49</v>
      </c>
      <c r="J68" s="50"/>
      <c r="K68" s="50"/>
      <c r="L68" s="50"/>
      <c r="M68" s="50"/>
      <c r="N68" s="50"/>
      <c r="O68" s="65">
        <f>H68+I68+J68+K68+L68</f>
        <v>49</v>
      </c>
      <c r="P68" s="68">
        <f>49/138</f>
        <v>0.35507246376811596</v>
      </c>
      <c r="Q68" s="44">
        <v>41317</v>
      </c>
    </row>
    <row r="69" spans="1:17" hidden="1" x14ac:dyDescent="0.2">
      <c r="A69" s="55" t="s">
        <v>163</v>
      </c>
      <c r="B69" s="8" t="s">
        <v>156</v>
      </c>
      <c r="C69" s="7"/>
      <c r="D69" s="7"/>
      <c r="E69" s="7"/>
      <c r="F69" s="30" t="s">
        <v>154</v>
      </c>
      <c r="G69" s="50">
        <v>2</v>
      </c>
      <c r="H69" s="50"/>
      <c r="I69" s="50"/>
      <c r="J69" s="50"/>
      <c r="K69" s="50"/>
      <c r="L69" s="50"/>
      <c r="M69" s="50"/>
      <c r="N69" s="50">
        <v>2</v>
      </c>
      <c r="O69" s="65">
        <v>2</v>
      </c>
      <c r="P69" s="68">
        <f>2/78</f>
        <v>2.564102564102564E-2</v>
      </c>
      <c r="Q69" s="44">
        <v>41129</v>
      </c>
    </row>
    <row r="70" spans="1:17" hidden="1" x14ac:dyDescent="0.2">
      <c r="A70" s="71"/>
      <c r="B70" s="8" t="s">
        <v>230</v>
      </c>
      <c r="C70" s="7"/>
      <c r="D70" s="7"/>
      <c r="E70" s="7"/>
      <c r="F70" s="72" t="s">
        <v>231</v>
      </c>
      <c r="G70" s="62">
        <v>21</v>
      </c>
      <c r="H70" s="62">
        <v>21</v>
      </c>
      <c r="I70" s="62"/>
      <c r="J70" s="62"/>
      <c r="K70" s="62"/>
      <c r="L70" s="62"/>
      <c r="M70" s="62"/>
      <c r="N70" s="62"/>
      <c r="O70" s="65">
        <v>21</v>
      </c>
      <c r="P70" s="68">
        <f>21/66</f>
        <v>0.31818181818181818</v>
      </c>
      <c r="Q70" s="44"/>
    </row>
    <row r="71" spans="1:17" ht="15.75" hidden="1" thickBot="1" x14ac:dyDescent="0.3">
      <c r="A71" s="56"/>
      <c r="B71" s="3" t="s">
        <v>144</v>
      </c>
      <c r="C71" s="3"/>
      <c r="D71" s="3"/>
      <c r="E71" s="3"/>
      <c r="F71" s="3"/>
      <c r="G71" s="3">
        <f>SUM(G4:G70)</f>
        <v>3369</v>
      </c>
      <c r="H71" s="3">
        <f t="shared" ref="H71:L71" si="0">SUM(H4:H69)</f>
        <v>166</v>
      </c>
      <c r="I71" s="3">
        <f t="shared" si="0"/>
        <v>940</v>
      </c>
      <c r="J71" s="3">
        <f t="shared" si="0"/>
        <v>1930</v>
      </c>
      <c r="K71" s="3">
        <f t="shared" si="0"/>
        <v>73</v>
      </c>
      <c r="L71" s="3">
        <f t="shared" si="0"/>
        <v>74</v>
      </c>
      <c r="M71" s="4"/>
      <c r="N71" s="59">
        <f>SUM(N4:N70)</f>
        <v>170</v>
      </c>
      <c r="O71" s="4"/>
      <c r="P71" s="70"/>
      <c r="Q71" s="6"/>
    </row>
    <row r="72" spans="1:17" ht="15" hidden="1" x14ac:dyDescent="0.25">
      <c r="B72" s="60" t="s">
        <v>145</v>
      </c>
      <c r="C72" s="3"/>
      <c r="D72" s="3"/>
      <c r="E72" s="3"/>
      <c r="F72" s="61">
        <f>H71+I71+J71+K71+L71+N71</f>
        <v>3353</v>
      </c>
      <c r="G72" s="4"/>
      <c r="H72" s="4"/>
      <c r="I72" s="4"/>
      <c r="J72" s="4"/>
      <c r="K72" s="4"/>
      <c r="L72" s="4"/>
      <c r="M72" s="4"/>
      <c r="N72" s="4"/>
      <c r="O72" s="4"/>
      <c r="P72" s="70"/>
      <c r="Q72" s="6"/>
    </row>
    <row r="73" spans="1:17" x14ac:dyDescent="0.2">
      <c r="B73" s="4"/>
      <c r="C73" s="4"/>
      <c r="D73" s="4"/>
      <c r="E73" s="4"/>
      <c r="F73" s="8"/>
      <c r="G73" s="4"/>
      <c r="H73" s="4"/>
      <c r="I73" s="4"/>
      <c r="J73" s="4"/>
      <c r="K73" s="4"/>
      <c r="L73" s="4"/>
      <c r="M73" s="4"/>
      <c r="N73" s="4"/>
      <c r="O73" s="4"/>
      <c r="P73" s="70"/>
      <c r="Q73" s="6"/>
    </row>
    <row r="75" spans="1:17" x14ac:dyDescent="0.2">
      <c r="G75" t="s">
        <v>228</v>
      </c>
      <c r="I75">
        <f>H71+I71+J71+K71+L71</f>
        <v>3183</v>
      </c>
    </row>
  </sheetData>
  <autoFilter ref="B3:Q72">
    <filterColumn colId="0">
      <filters>
        <filter val="Cobb County Schools"/>
        <filter val="Dekalb County Schools"/>
        <filter val="Fayette County Schools"/>
        <filter val="Henry County Schools"/>
        <filter val="Madison County"/>
        <filter val="Subtotals"/>
        <filter val="Total # of retrofits"/>
      </filters>
    </filterColumn>
    <filterColumn colId="15">
      <filters>
        <dateGroupItem year="2014" dateTimeGrouping="year"/>
      </filters>
    </filterColumn>
  </autoFilter>
  <mergeCells count="11">
    <mergeCell ref="I1:M1"/>
    <mergeCell ref="Q1:Q2"/>
    <mergeCell ref="L2:M2"/>
    <mergeCell ref="B1:B3"/>
    <mergeCell ref="F1:F3"/>
    <mergeCell ref="J2:J3"/>
    <mergeCell ref="K2:K3"/>
    <mergeCell ref="H2:I2"/>
    <mergeCell ref="O1:O3"/>
    <mergeCell ref="N2:N3"/>
    <mergeCell ref="P1:P3"/>
  </mergeCells>
  <phoneticPr fontId="0" type="noConversion"/>
  <hyperlinks>
    <hyperlink ref="E64" r:id="rId1"/>
    <hyperlink ref="E38" r:id="rId2"/>
    <hyperlink ref="E9" r:id="rId3"/>
    <hyperlink ref="E59" r:id="rId4"/>
    <hyperlink ref="E48" r:id="rId5"/>
    <hyperlink ref="E19" r:id="rId6"/>
    <hyperlink ref="E44" r:id="rId7"/>
    <hyperlink ref="E8" r:id="rId8" display="E:\Work\Grants\DOCUME~1\SALLMA~1.DNR\LOCALS~1\Local Settings\Local Settings\Temporary Internet Files\OLK4\james.cantrell@ barrow.k12.ga.us"/>
  </hyperlinks>
  <printOptions gridLines="1"/>
  <pageMargins left="0.17" right="0.17" top="0.53" bottom="0.44" header="0.5" footer="0.5"/>
  <pageSetup scale="56" fitToHeight="0" orientation="landscape" r:id="rId9"/>
  <headerFooter alignWithMargins="0"/>
  <legacyDrawing r:id="rId1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filterMode="1">
    <pageSetUpPr fitToPage="1"/>
  </sheetPr>
  <dimension ref="A1:M114"/>
  <sheetViews>
    <sheetView tabSelected="1" topLeftCell="D1" workbookViewId="0">
      <pane ySplit="1" topLeftCell="A31" activePane="bottomLeft" state="frozen"/>
      <selection pane="bottomLeft" activeCell="H116" sqref="H116"/>
    </sheetView>
  </sheetViews>
  <sheetFormatPr defaultRowHeight="12.75" x14ac:dyDescent="0.2"/>
  <cols>
    <col min="1" max="1" width="14.5703125" bestFit="1" customWidth="1"/>
    <col min="2" max="2" width="15.85546875" customWidth="1"/>
    <col min="3" max="3" width="23.5703125" bestFit="1" customWidth="1"/>
    <col min="4" max="4" width="23" bestFit="1" customWidth="1"/>
    <col min="5" max="5" width="23" customWidth="1"/>
    <col min="6" max="6" width="22.28515625" bestFit="1" customWidth="1"/>
    <col min="7" max="7" width="22.28515625" customWidth="1"/>
    <col min="8" max="8" width="22" bestFit="1" customWidth="1"/>
    <col min="9" max="9" width="22" customWidth="1"/>
    <col min="10" max="10" width="22.140625" bestFit="1" customWidth="1"/>
  </cols>
  <sheetData>
    <row r="1" spans="1:10" s="85" customFormat="1" x14ac:dyDescent="0.2">
      <c r="A1" s="85" t="s">
        <v>66</v>
      </c>
      <c r="B1" s="85" t="s">
        <v>67</v>
      </c>
      <c r="C1" s="85" t="s">
        <v>131</v>
      </c>
      <c r="D1" s="85" t="s">
        <v>73</v>
      </c>
      <c r="E1" s="85" t="s">
        <v>132</v>
      </c>
      <c r="F1" s="85" t="s">
        <v>70</v>
      </c>
      <c r="G1" s="85" t="s">
        <v>133</v>
      </c>
      <c r="H1" s="85" t="s">
        <v>71</v>
      </c>
      <c r="I1" s="85" t="s">
        <v>134</v>
      </c>
      <c r="J1" s="85" t="s">
        <v>72</v>
      </c>
    </row>
    <row r="2" spans="1:10" hidden="1" x14ac:dyDescent="0.2">
      <c r="A2" s="59" t="s">
        <v>68</v>
      </c>
      <c r="B2" s="4" t="s">
        <v>69</v>
      </c>
      <c r="C2" s="4">
        <v>6.6199999999999995E-2</v>
      </c>
      <c r="D2" s="4">
        <v>9.7780000000000006E-2</v>
      </c>
      <c r="E2" s="4">
        <v>0.1971</v>
      </c>
      <c r="F2" s="4">
        <v>3.0670999999999999</v>
      </c>
      <c r="G2" s="4">
        <v>0.99360000000000004</v>
      </c>
      <c r="H2" s="4">
        <v>15.1341</v>
      </c>
      <c r="I2" s="4">
        <v>2.1819000000000002</v>
      </c>
      <c r="J2" s="4">
        <v>33.602699999999999</v>
      </c>
    </row>
    <row r="3" spans="1:10" hidden="1" x14ac:dyDescent="0.2">
      <c r="A3" s="92" t="s">
        <v>68</v>
      </c>
      <c r="B3" s="93" t="s">
        <v>154</v>
      </c>
      <c r="C3" s="93">
        <v>1.0347999999999999</v>
      </c>
      <c r="D3" s="93">
        <v>18.0703</v>
      </c>
      <c r="E3" s="93">
        <v>5.6599999999999998E-2</v>
      </c>
      <c r="F3" s="93">
        <v>0.98919999999999997</v>
      </c>
      <c r="G3" s="93">
        <v>9.9000000000000005E-2</v>
      </c>
      <c r="H3" s="93">
        <v>1.7161</v>
      </c>
      <c r="I3" s="93">
        <v>0.4113</v>
      </c>
      <c r="J3" s="93">
        <v>7.0961999999999996</v>
      </c>
    </row>
    <row r="4" spans="1:10" hidden="1" x14ac:dyDescent="0.2">
      <c r="A4" s="59" t="s">
        <v>125</v>
      </c>
      <c r="B4" s="4" t="s">
        <v>130</v>
      </c>
      <c r="C4" s="4">
        <v>0</v>
      </c>
      <c r="D4" s="4">
        <v>0</v>
      </c>
      <c r="E4" s="4">
        <v>1.6400000000000001E-2</v>
      </c>
      <c r="F4" s="4">
        <v>0.22020000000000001</v>
      </c>
      <c r="G4" s="4">
        <v>7.0300000000000001E-2</v>
      </c>
      <c r="H4" s="4">
        <v>0.94569999999999999</v>
      </c>
      <c r="I4" s="4">
        <v>0.27660000000000001</v>
      </c>
      <c r="J4" s="4">
        <v>3.6978</v>
      </c>
    </row>
    <row r="5" spans="1:10" s="81" customFormat="1" hidden="1" x14ac:dyDescent="0.2">
      <c r="A5" s="92" t="s">
        <v>125</v>
      </c>
      <c r="B5" s="93" t="s">
        <v>167</v>
      </c>
      <c r="C5" s="93">
        <v>0</v>
      </c>
      <c r="D5" s="93">
        <v>0</v>
      </c>
      <c r="E5" s="93">
        <v>1.2999999999999999E-3</v>
      </c>
      <c r="F5" s="93">
        <v>1.9199999999999998E-2</v>
      </c>
      <c r="G5" s="93">
        <v>6.1000000000000004E-3</v>
      </c>
      <c r="H5" s="93">
        <v>9.0800000000000006E-2</v>
      </c>
      <c r="I5" s="93">
        <v>2.2599999999999999E-2</v>
      </c>
      <c r="J5" s="93">
        <v>0.33560000000000001</v>
      </c>
    </row>
    <row r="6" spans="1:10" hidden="1" x14ac:dyDescent="0.2">
      <c r="A6" s="59" t="s">
        <v>124</v>
      </c>
      <c r="B6" s="4" t="s">
        <v>128</v>
      </c>
      <c r="C6" s="4">
        <v>0</v>
      </c>
      <c r="D6" s="4">
        <v>0</v>
      </c>
      <c r="E6" s="4">
        <v>0.13980000000000001</v>
      </c>
      <c r="F6" s="4">
        <v>1.8150999999999999</v>
      </c>
      <c r="G6" s="4">
        <v>0.48680000000000001</v>
      </c>
      <c r="H6" s="4">
        <v>6.2900999999999998</v>
      </c>
      <c r="I6" s="4">
        <v>2.5594999999999999</v>
      </c>
      <c r="J6" s="4">
        <v>29.055900000000001</v>
      </c>
    </row>
    <row r="7" spans="1:10" hidden="1" x14ac:dyDescent="0.2">
      <c r="A7" s="59" t="s">
        <v>74</v>
      </c>
      <c r="B7" s="4" t="s">
        <v>69</v>
      </c>
      <c r="C7" s="4">
        <v>6.4999999999999997E-3</v>
      </c>
      <c r="D7" s="4">
        <v>0.1145</v>
      </c>
      <c r="E7" s="4">
        <v>1.0800000000000001E-2</v>
      </c>
      <c r="F7" s="4">
        <v>0.18809999999999999</v>
      </c>
      <c r="G7" s="4">
        <v>6.6199999999999995E-2</v>
      </c>
      <c r="H7" s="4">
        <v>1.1739999999999999</v>
      </c>
      <c r="I7" s="4">
        <v>0.18029999999999999</v>
      </c>
      <c r="J7" s="4">
        <v>3.1333000000000002</v>
      </c>
    </row>
    <row r="8" spans="1:10" hidden="1" x14ac:dyDescent="0.2">
      <c r="A8" s="59" t="s">
        <v>74</v>
      </c>
      <c r="B8" s="4" t="s">
        <v>154</v>
      </c>
      <c r="C8" s="4">
        <v>0.98440000000000005</v>
      </c>
      <c r="D8" s="4">
        <v>10.8279</v>
      </c>
      <c r="E8" s="4">
        <v>5.4800000000000001E-2</v>
      </c>
      <c r="F8" s="4">
        <v>0.60229999999999995</v>
      </c>
      <c r="G8" s="4">
        <v>7.8200000000000006E-2</v>
      </c>
      <c r="H8" s="4">
        <v>0.86050000000000004</v>
      </c>
      <c r="I8" s="4">
        <v>0.32029999999999997</v>
      </c>
      <c r="J8" s="4">
        <v>3.5228000000000002</v>
      </c>
    </row>
    <row r="9" spans="1:10" hidden="1" x14ac:dyDescent="0.2">
      <c r="A9" s="59" t="s">
        <v>75</v>
      </c>
      <c r="B9" s="4" t="s">
        <v>76</v>
      </c>
      <c r="C9" s="4">
        <v>2.5999999999999999E-3</v>
      </c>
      <c r="D9" s="4">
        <v>3.9100000000000003E-2</v>
      </c>
      <c r="E9" s="4">
        <v>2.9499999999999998E-2</v>
      </c>
      <c r="F9" s="4">
        <v>0.43809999999999999</v>
      </c>
      <c r="G9" s="4">
        <v>0.1361</v>
      </c>
      <c r="H9" s="4">
        <v>2.2650000000000001</v>
      </c>
      <c r="I9" s="4">
        <v>0.35580000000000001</v>
      </c>
      <c r="J9" s="4">
        <v>5.2976999999999999</v>
      </c>
    </row>
    <row r="10" spans="1:10" hidden="1" x14ac:dyDescent="0.2">
      <c r="A10" s="59" t="s">
        <v>75</v>
      </c>
      <c r="B10" s="4" t="s">
        <v>148</v>
      </c>
      <c r="C10" s="93">
        <v>0</v>
      </c>
      <c r="D10" s="93">
        <v>0</v>
      </c>
      <c r="E10" s="93">
        <v>0.15970000000000001</v>
      </c>
      <c r="F10" s="93">
        <v>3.6743999999999999</v>
      </c>
      <c r="G10" s="93">
        <v>0.2868</v>
      </c>
      <c r="H10" s="93">
        <v>6.5941999999999998</v>
      </c>
      <c r="I10" s="93">
        <v>1.9961</v>
      </c>
      <c r="J10" s="93">
        <v>45.9039</v>
      </c>
    </row>
    <row r="11" spans="1:10" hidden="1" x14ac:dyDescent="0.2">
      <c r="A11" s="92" t="s">
        <v>75</v>
      </c>
      <c r="B11" s="93" t="s">
        <v>234</v>
      </c>
      <c r="C11" s="93">
        <v>0.41770000000000002</v>
      </c>
      <c r="D11" s="93">
        <v>5.0126999999999997</v>
      </c>
      <c r="E11" s="93">
        <v>2.4199999999999999E-2</v>
      </c>
      <c r="F11" s="93">
        <v>0.29010000000000002</v>
      </c>
      <c r="G11" s="93">
        <v>3.5900000000000001E-2</v>
      </c>
      <c r="H11" s="93">
        <v>0.43049999999999999</v>
      </c>
      <c r="I11" s="93">
        <v>0.1469</v>
      </c>
      <c r="J11" s="93">
        <v>1.7623</v>
      </c>
    </row>
    <row r="12" spans="1:10" hidden="1" x14ac:dyDescent="0.2">
      <c r="A12" s="59" t="s">
        <v>77</v>
      </c>
      <c r="B12" s="4" t="s">
        <v>69</v>
      </c>
      <c r="C12" s="4">
        <v>3.8E-3</v>
      </c>
      <c r="D12" s="4">
        <v>5.8599999999999999E-2</v>
      </c>
      <c r="E12" s="4">
        <v>2.8199999999999999E-2</v>
      </c>
      <c r="F12" s="4">
        <v>0.43390000000000001</v>
      </c>
      <c r="G12" s="4">
        <v>7.3400000000000007E-2</v>
      </c>
      <c r="H12" s="4">
        <v>1.1279999999999999</v>
      </c>
      <c r="I12" s="4">
        <v>0.33679999999999999</v>
      </c>
      <c r="J12" s="4">
        <v>5.1806999999999999</v>
      </c>
    </row>
    <row r="13" spans="1:10" s="81" customFormat="1" hidden="1" x14ac:dyDescent="0.2">
      <c r="A13" s="92" t="s">
        <v>77</v>
      </c>
      <c r="B13" s="93" t="s">
        <v>105</v>
      </c>
      <c r="C13" s="93">
        <v>0</v>
      </c>
      <c r="D13" s="93">
        <v>0</v>
      </c>
      <c r="E13" s="93">
        <v>1.49E-2</v>
      </c>
      <c r="F13" s="93">
        <v>0.20910000000000001</v>
      </c>
      <c r="G13" s="93">
        <v>3.5099999999999999E-2</v>
      </c>
      <c r="H13" s="93">
        <v>0.49519999999999997</v>
      </c>
      <c r="I13" s="93">
        <v>0.2898</v>
      </c>
      <c r="J13" s="93">
        <v>4.0667999999999997</v>
      </c>
    </row>
    <row r="14" spans="1:10" s="90" customFormat="1" hidden="1" x14ac:dyDescent="0.2">
      <c r="A14" s="94" t="s">
        <v>77</v>
      </c>
      <c r="B14" s="95" t="s">
        <v>233</v>
      </c>
      <c r="C14" s="95">
        <v>0.26750000000000002</v>
      </c>
      <c r="D14" s="95">
        <v>5.4035000000000002</v>
      </c>
      <c r="E14" s="95">
        <v>2.3899999999999998E-2</v>
      </c>
      <c r="F14" s="95">
        <v>0.48340000000000005</v>
      </c>
      <c r="G14" s="95">
        <v>3.8400000000000004E-2</v>
      </c>
      <c r="H14" s="95">
        <v>0.77669999999999995</v>
      </c>
      <c r="I14" s="95">
        <v>0.14689999999999998</v>
      </c>
      <c r="J14" s="95">
        <v>2.9668999999999999</v>
      </c>
    </row>
    <row r="15" spans="1:10" hidden="1" x14ac:dyDescent="0.2">
      <c r="A15" s="59" t="s">
        <v>127</v>
      </c>
      <c r="B15" s="4" t="s">
        <v>128</v>
      </c>
      <c r="C15" s="4">
        <v>0</v>
      </c>
      <c r="D15" s="4">
        <v>0</v>
      </c>
      <c r="E15" s="4">
        <v>9.7199999999999995E-2</v>
      </c>
      <c r="F15" s="4">
        <v>1.2911999999999999</v>
      </c>
      <c r="G15" s="4">
        <v>0.30580000000000002</v>
      </c>
      <c r="H15" s="4">
        <v>4.0289999999999999</v>
      </c>
      <c r="I15" s="4">
        <v>0.95609999999999995</v>
      </c>
      <c r="J15" s="4">
        <v>12.6915</v>
      </c>
    </row>
    <row r="16" spans="1:10" hidden="1" x14ac:dyDescent="0.2">
      <c r="A16" s="59" t="s">
        <v>129</v>
      </c>
      <c r="B16" s="4" t="s">
        <v>130</v>
      </c>
      <c r="C16" s="4">
        <v>0</v>
      </c>
      <c r="D16" s="4">
        <v>0</v>
      </c>
      <c r="E16" s="4">
        <v>1.46E-2</v>
      </c>
      <c r="F16" s="4">
        <v>0.2291</v>
      </c>
      <c r="G16" s="4">
        <v>4.7100000000000003E-2</v>
      </c>
      <c r="H16" s="4">
        <v>0.73619999999999997</v>
      </c>
      <c r="I16" s="4">
        <v>1.2585999999999999</v>
      </c>
      <c r="J16" s="4">
        <v>19.706600000000002</v>
      </c>
    </row>
    <row r="17" spans="1:10" hidden="1" x14ac:dyDescent="0.2">
      <c r="A17" s="59" t="s">
        <v>79</v>
      </c>
      <c r="B17" s="4" t="s">
        <v>76</v>
      </c>
      <c r="C17" s="4">
        <v>0</v>
      </c>
      <c r="D17" s="4">
        <v>0</v>
      </c>
      <c r="E17" s="4">
        <v>4.1399999999999999E-2</v>
      </c>
      <c r="F17" s="4">
        <v>0.51859999999999995</v>
      </c>
      <c r="G17" s="4">
        <v>0.2089</v>
      </c>
      <c r="H17" s="4">
        <v>2.6013000000000002</v>
      </c>
      <c r="I17" s="4">
        <v>0.43290000000000001</v>
      </c>
      <c r="J17" s="4">
        <v>5.6230000000000002</v>
      </c>
    </row>
    <row r="18" spans="1:10" hidden="1" x14ac:dyDescent="0.2">
      <c r="A18" s="59" t="s">
        <v>80</v>
      </c>
      <c r="B18" s="4" t="s">
        <v>81</v>
      </c>
      <c r="C18" s="4">
        <v>0</v>
      </c>
      <c r="D18" s="4">
        <v>0</v>
      </c>
      <c r="E18" s="4">
        <v>2.2499999999999999E-2</v>
      </c>
      <c r="F18" s="4">
        <v>0.38080000000000003</v>
      </c>
      <c r="G18" s="4">
        <v>7.1739999999999998E-2</v>
      </c>
      <c r="H18" s="4">
        <v>3.907</v>
      </c>
      <c r="I18" s="4">
        <v>0.35520000000000002</v>
      </c>
      <c r="J18" s="4">
        <v>5.9958</v>
      </c>
    </row>
    <row r="19" spans="1:10" hidden="1" x14ac:dyDescent="0.2">
      <c r="A19" s="59" t="s">
        <v>80</v>
      </c>
      <c r="B19" s="4" t="s">
        <v>76</v>
      </c>
      <c r="C19" s="4">
        <v>9.2999999999999992E-3</v>
      </c>
      <c r="D19" s="4">
        <v>0.1603</v>
      </c>
      <c r="E19" s="4">
        <v>4.9500000000000002E-2</v>
      </c>
      <c r="F19" s="4">
        <v>0.8357</v>
      </c>
      <c r="G19" s="4">
        <v>0.14130000000000001</v>
      </c>
      <c r="H19" s="4">
        <v>2.3841000000000001</v>
      </c>
      <c r="I19" s="4">
        <v>0.64270000000000005</v>
      </c>
      <c r="J19" s="4">
        <v>10.8475</v>
      </c>
    </row>
    <row r="20" spans="1:10" hidden="1" x14ac:dyDescent="0.2">
      <c r="A20" s="59" t="s">
        <v>80</v>
      </c>
      <c r="B20" s="4" t="s">
        <v>69</v>
      </c>
      <c r="C20" s="4">
        <v>1.12E-2</v>
      </c>
      <c r="D20" s="4">
        <v>0.20430000000000001</v>
      </c>
      <c r="E20" s="4">
        <v>0.6573</v>
      </c>
      <c r="F20" s="4">
        <v>0.6573</v>
      </c>
      <c r="G20" s="4">
        <v>0.10150000000000001</v>
      </c>
      <c r="H20" s="4">
        <v>1.8543000000000001</v>
      </c>
      <c r="I20" s="4">
        <v>0.4597</v>
      </c>
      <c r="J20" s="4">
        <v>8.3945000000000007</v>
      </c>
    </row>
    <row r="21" spans="1:10" hidden="1" x14ac:dyDescent="0.2">
      <c r="A21" s="59" t="s">
        <v>80</v>
      </c>
      <c r="B21" s="4" t="s">
        <v>148</v>
      </c>
      <c r="C21" s="93">
        <v>0</v>
      </c>
      <c r="D21" s="93">
        <v>0</v>
      </c>
      <c r="E21" s="93">
        <v>0.33179999999999998</v>
      </c>
      <c r="F21" s="93">
        <v>7.3787000000000003</v>
      </c>
      <c r="G21" s="93">
        <v>0.60870000000000002</v>
      </c>
      <c r="H21" s="93">
        <v>13.491899999999999</v>
      </c>
      <c r="I21" s="93">
        <v>3.8012999999999999</v>
      </c>
      <c r="J21" s="93">
        <v>84.3048</v>
      </c>
    </row>
    <row r="22" spans="1:10" hidden="1" x14ac:dyDescent="0.2">
      <c r="A22" s="59" t="s">
        <v>174</v>
      </c>
      <c r="B22" s="8" t="s">
        <v>154</v>
      </c>
      <c r="C22" s="4">
        <v>1.4692000000000001</v>
      </c>
      <c r="D22" s="4">
        <v>18.6403</v>
      </c>
      <c r="E22" s="4">
        <v>8.4199999999999997E-2</v>
      </c>
      <c r="F22" s="4">
        <v>1.0683</v>
      </c>
      <c r="G22" s="4">
        <v>0.1239</v>
      </c>
      <c r="H22" s="4">
        <v>1.5711999999999999</v>
      </c>
      <c r="I22" s="4">
        <v>0.50690000000000002</v>
      </c>
      <c r="J22" s="4">
        <v>6.4318999999999997</v>
      </c>
    </row>
    <row r="23" spans="1:10" hidden="1" x14ac:dyDescent="0.2">
      <c r="A23" s="59" t="s">
        <v>174</v>
      </c>
      <c r="B23" s="97" t="s">
        <v>236</v>
      </c>
      <c r="C23" s="93">
        <v>0</v>
      </c>
      <c r="D23" s="93">
        <v>0</v>
      </c>
      <c r="E23" s="93">
        <v>7.4899999999999994E-2</v>
      </c>
      <c r="F23" s="93">
        <v>1.4802</v>
      </c>
      <c r="G23" s="93">
        <v>0.64810000000000001</v>
      </c>
      <c r="H23" s="93">
        <v>12.1976</v>
      </c>
      <c r="I23" s="93">
        <v>1.8169999999999999</v>
      </c>
      <c r="J23" s="93">
        <v>37.186599999999999</v>
      </c>
    </row>
    <row r="24" spans="1:10" hidden="1" x14ac:dyDescent="0.2">
      <c r="A24" s="59" t="s">
        <v>82</v>
      </c>
      <c r="B24" s="4" t="s">
        <v>76</v>
      </c>
      <c r="C24" s="4">
        <v>0</v>
      </c>
      <c r="D24" s="4">
        <v>0</v>
      </c>
      <c r="E24" s="4">
        <v>3.2000000000000002E-3</v>
      </c>
      <c r="F24" s="4">
        <v>0.45040000000000002</v>
      </c>
      <c r="G24" s="4">
        <v>0.16669999999999999</v>
      </c>
      <c r="H24" s="4">
        <v>2.3441000000000001</v>
      </c>
      <c r="I24" s="4">
        <v>0.4425</v>
      </c>
      <c r="J24" s="4">
        <v>6.2192999999999996</v>
      </c>
    </row>
    <row r="25" spans="1:10" hidden="1" x14ac:dyDescent="0.2">
      <c r="A25" s="59" t="s">
        <v>82</v>
      </c>
      <c r="B25" s="4" t="s">
        <v>69</v>
      </c>
      <c r="C25" s="4">
        <v>0</v>
      </c>
      <c r="D25" s="4">
        <v>0</v>
      </c>
      <c r="E25" s="4">
        <v>1.9099999999999999E-2</v>
      </c>
      <c r="F25" s="4">
        <v>0.33029999999999998</v>
      </c>
      <c r="G25" s="4">
        <v>5.4899999999999997E-2</v>
      </c>
      <c r="H25" s="4">
        <v>0.94730000000000003</v>
      </c>
      <c r="I25" s="4">
        <v>0.24929999999999999</v>
      </c>
      <c r="J25" s="4">
        <v>4.3033999999999999</v>
      </c>
    </row>
    <row r="26" spans="1:10" hidden="1" x14ac:dyDescent="0.2">
      <c r="A26" s="59" t="s">
        <v>82</v>
      </c>
      <c r="B26" s="4" t="s">
        <v>128</v>
      </c>
      <c r="C26" s="4">
        <v>0</v>
      </c>
      <c r="D26" s="4">
        <v>0</v>
      </c>
      <c r="E26" s="4">
        <v>3.6799999999999999E-2</v>
      </c>
      <c r="F26" s="4">
        <v>0.51390000000000002</v>
      </c>
      <c r="G26" s="4">
        <v>8.7499999999999994E-2</v>
      </c>
      <c r="H26" s="4">
        <v>1.1984999999999999</v>
      </c>
      <c r="I26" s="4">
        <v>0.72240000000000004</v>
      </c>
      <c r="J26" s="4">
        <v>10.1769</v>
      </c>
    </row>
    <row r="27" spans="1:10" hidden="1" x14ac:dyDescent="0.2">
      <c r="A27" s="59" t="s">
        <v>82</v>
      </c>
      <c r="B27" s="4" t="s">
        <v>148</v>
      </c>
      <c r="C27" s="4">
        <v>0</v>
      </c>
      <c r="D27" s="4">
        <v>0</v>
      </c>
      <c r="E27" s="4">
        <v>0.1542</v>
      </c>
      <c r="F27" s="4">
        <v>2.6038000000000001</v>
      </c>
      <c r="G27" s="4">
        <v>0.30149999999999999</v>
      </c>
      <c r="H27" s="4">
        <v>5</v>
      </c>
      <c r="I27" s="4">
        <v>1.8089999999999999</v>
      </c>
      <c r="J27" s="4">
        <v>30.129799999999999</v>
      </c>
    </row>
    <row r="28" spans="1:10" hidden="1" x14ac:dyDescent="0.2">
      <c r="A28" s="59" t="s">
        <v>83</v>
      </c>
      <c r="B28" s="4" t="s">
        <v>69</v>
      </c>
      <c r="C28" s="4">
        <v>7.9000000000000008E-3</v>
      </c>
      <c r="D28" s="4">
        <v>0.23580000000000001</v>
      </c>
      <c r="E28" s="4">
        <v>4.3700000000000003E-2</v>
      </c>
      <c r="F28" s="4">
        <v>0.86550000000000005</v>
      </c>
      <c r="G28" s="4">
        <v>0.12479999999999999</v>
      </c>
      <c r="H28" s="4">
        <v>3.4891999999999999</v>
      </c>
      <c r="I28" s="4">
        <v>0.56669999999999998</v>
      </c>
      <c r="J28" s="4">
        <v>11.9984</v>
      </c>
    </row>
    <row r="29" spans="1:10" hidden="1" x14ac:dyDescent="0.2">
      <c r="A29" s="59" t="s">
        <v>83</v>
      </c>
      <c r="B29" s="4" t="s">
        <v>128</v>
      </c>
      <c r="C29" s="4">
        <v>0</v>
      </c>
      <c r="D29" s="4">
        <v>0</v>
      </c>
      <c r="E29" s="4">
        <v>1.9669000000000001</v>
      </c>
      <c r="F29" s="4">
        <v>26.317299999999999</v>
      </c>
      <c r="G29" s="4">
        <v>5.6295000000000002</v>
      </c>
      <c r="H29" s="4">
        <v>75.140600000000006</v>
      </c>
      <c r="I29" s="4">
        <v>26.195599999999999</v>
      </c>
      <c r="J29" s="4">
        <v>349.69909999999999</v>
      </c>
    </row>
    <row r="30" spans="1:10" hidden="1" x14ac:dyDescent="0.2">
      <c r="A30" s="59" t="s">
        <v>83</v>
      </c>
      <c r="B30" s="4" t="s">
        <v>154</v>
      </c>
      <c r="C30" s="4">
        <v>1.1943999999999999</v>
      </c>
      <c r="D30" s="4">
        <v>10.7502</v>
      </c>
      <c r="E30" s="4">
        <v>6.13E-2</v>
      </c>
      <c r="F30" s="4">
        <v>0.55179999999999996</v>
      </c>
      <c r="G30" s="4">
        <v>7.7700000000000005E-2</v>
      </c>
      <c r="H30" s="4">
        <v>0.69940000000000002</v>
      </c>
      <c r="I30" s="4">
        <v>0.30420000000000003</v>
      </c>
      <c r="J30" s="4">
        <v>2.7374000000000001</v>
      </c>
    </row>
    <row r="31" spans="1:10" x14ac:dyDescent="0.2">
      <c r="A31" s="59" t="s">
        <v>83</v>
      </c>
      <c r="B31" s="93" t="s">
        <v>237</v>
      </c>
      <c r="C31" s="93">
        <v>1.5392999999999999</v>
      </c>
      <c r="D31" s="93">
        <v>15.8111</v>
      </c>
      <c r="E31" s="93">
        <v>8.9099999999999999E-2</v>
      </c>
      <c r="F31" s="93">
        <v>0.91500000000000004</v>
      </c>
      <c r="G31" s="93">
        <v>0.13220000000000001</v>
      </c>
      <c r="H31" s="93">
        <v>1.3576999999999999</v>
      </c>
      <c r="I31" s="93">
        <v>0.54120000000000001</v>
      </c>
      <c r="J31" s="93">
        <v>5.5585000000000004</v>
      </c>
    </row>
    <row r="32" spans="1:10" s="86" customFormat="1" hidden="1" x14ac:dyDescent="0.2">
      <c r="A32" s="98" t="s">
        <v>83</v>
      </c>
      <c r="B32" s="99" t="s">
        <v>232</v>
      </c>
      <c r="C32" s="99"/>
      <c r="D32" s="99"/>
      <c r="E32" s="99"/>
      <c r="F32" s="99"/>
      <c r="G32" s="99"/>
      <c r="H32" s="99"/>
      <c r="I32" s="99"/>
      <c r="J32" s="99"/>
    </row>
    <row r="33" spans="1:10" s="81" customFormat="1" hidden="1" x14ac:dyDescent="0.2">
      <c r="A33" s="92" t="s">
        <v>166</v>
      </c>
      <c r="B33" s="93" t="s">
        <v>167</v>
      </c>
      <c r="C33" s="93">
        <v>0</v>
      </c>
      <c r="D33" s="93">
        <v>0</v>
      </c>
      <c r="E33" s="93">
        <v>3.61E-2</v>
      </c>
      <c r="F33" s="93">
        <v>0.77180000000000004</v>
      </c>
      <c r="G33" s="93">
        <v>6.5799999999999997E-2</v>
      </c>
      <c r="H33" s="93">
        <v>1.3903000000000001</v>
      </c>
      <c r="I33" s="93">
        <v>0.4304</v>
      </c>
      <c r="J33" s="93">
        <v>9.1882000000000001</v>
      </c>
    </row>
    <row r="34" spans="1:10" hidden="1" x14ac:dyDescent="0.2">
      <c r="A34" s="59" t="s">
        <v>168</v>
      </c>
      <c r="B34" s="4" t="s">
        <v>154</v>
      </c>
      <c r="C34" s="4">
        <v>2.6941000000000002</v>
      </c>
      <c r="D34" s="4">
        <v>40.178800000000003</v>
      </c>
      <c r="E34" s="4">
        <v>0.12720000000000001</v>
      </c>
      <c r="F34" s="4">
        <v>1.9181999999999999</v>
      </c>
      <c r="G34" s="4">
        <v>0.24429999999999999</v>
      </c>
      <c r="H34" s="4">
        <v>3.6646000000000001</v>
      </c>
      <c r="I34" s="4">
        <v>1.0277000000000001</v>
      </c>
      <c r="J34" s="4">
        <v>15.449299999999999</v>
      </c>
    </row>
    <row r="35" spans="1:10" x14ac:dyDescent="0.2">
      <c r="A35" s="59" t="s">
        <v>168</v>
      </c>
      <c r="B35" s="93" t="s">
        <v>232</v>
      </c>
      <c r="C35" s="93">
        <v>3.1031</v>
      </c>
      <c r="D35" s="93">
        <v>49.4268</v>
      </c>
      <c r="E35" s="93">
        <v>0.2324</v>
      </c>
      <c r="F35" s="93">
        <v>3.7530999999999999</v>
      </c>
      <c r="G35" s="93">
        <v>0.3795</v>
      </c>
      <c r="H35" s="93">
        <v>6.0888999999999998</v>
      </c>
      <c r="I35" s="93">
        <v>1.5914999999999999</v>
      </c>
      <c r="J35" s="93">
        <v>25.422000000000001</v>
      </c>
    </row>
    <row r="36" spans="1:10" hidden="1" x14ac:dyDescent="0.2">
      <c r="A36" s="59" t="s">
        <v>84</v>
      </c>
      <c r="B36" s="4" t="s">
        <v>69</v>
      </c>
      <c r="C36" s="4">
        <v>6.0000000000000001E-3</v>
      </c>
      <c r="D36" s="4">
        <v>0.1051</v>
      </c>
      <c r="E36" s="4">
        <v>1.1299999999999999E-2</v>
      </c>
      <c r="F36" s="4">
        <v>0.19670000000000001</v>
      </c>
      <c r="G36" s="4">
        <v>5.74E-2</v>
      </c>
      <c r="H36" s="4">
        <v>1.0072000000000001</v>
      </c>
      <c r="I36" s="4">
        <v>0.19789999999999999</v>
      </c>
      <c r="J36" s="4">
        <v>3.4276</v>
      </c>
    </row>
    <row r="37" spans="1:10" s="81" customFormat="1" hidden="1" x14ac:dyDescent="0.2">
      <c r="A37" s="92" t="s">
        <v>169</v>
      </c>
      <c r="B37" s="93" t="s">
        <v>167</v>
      </c>
      <c r="C37" s="93">
        <v>0</v>
      </c>
      <c r="D37" s="93">
        <v>0</v>
      </c>
      <c r="E37" s="93">
        <v>0.22600000000000001</v>
      </c>
      <c r="F37" s="93">
        <v>0.45200000000000001</v>
      </c>
      <c r="G37" s="93">
        <v>0.1578</v>
      </c>
      <c r="H37" s="93">
        <v>3.1103999999999998</v>
      </c>
      <c r="I37" s="93">
        <v>0.43259999999999998</v>
      </c>
      <c r="J37" s="93">
        <v>8.6974</v>
      </c>
    </row>
    <row r="38" spans="1:10" hidden="1" x14ac:dyDescent="0.2">
      <c r="A38" s="59" t="s">
        <v>149</v>
      </c>
      <c r="B38" s="4" t="s">
        <v>148</v>
      </c>
      <c r="C38" s="4">
        <v>0</v>
      </c>
      <c r="D38" s="4">
        <v>0</v>
      </c>
      <c r="E38" s="4">
        <v>2.8299999999999999E-2</v>
      </c>
      <c r="F38" s="4">
        <v>0.48010000000000003</v>
      </c>
      <c r="G38" s="4">
        <v>0.12690000000000001</v>
      </c>
      <c r="H38" s="4">
        <v>2.1533000000000002</v>
      </c>
      <c r="I38" s="4">
        <v>0.46779999999999999</v>
      </c>
      <c r="J38" s="4">
        <v>7.9356</v>
      </c>
    </row>
    <row r="39" spans="1:10" hidden="1" x14ac:dyDescent="0.2">
      <c r="A39" s="59" t="s">
        <v>149</v>
      </c>
      <c r="B39" s="4" t="s">
        <v>154</v>
      </c>
      <c r="C39" s="93">
        <v>1.5569</v>
      </c>
      <c r="D39" s="93">
        <v>20.4697</v>
      </c>
      <c r="E39" s="93">
        <v>7.4200000000000002E-2</v>
      </c>
      <c r="F39" s="93">
        <v>0.96640000000000004</v>
      </c>
      <c r="G39" s="93">
        <v>0.1283</v>
      </c>
      <c r="H39" s="93">
        <v>1.6910000000000001</v>
      </c>
      <c r="I39" s="93">
        <v>0.5252</v>
      </c>
      <c r="J39" s="93">
        <v>6.9223999999999997</v>
      </c>
    </row>
    <row r="40" spans="1:10" hidden="1" x14ac:dyDescent="0.2">
      <c r="A40" s="59" t="s">
        <v>151</v>
      </c>
      <c r="B40" s="4" t="s">
        <v>148</v>
      </c>
      <c r="C40" s="4">
        <v>0</v>
      </c>
      <c r="D40" s="4">
        <v>0</v>
      </c>
      <c r="E40" s="4">
        <v>1.3404</v>
      </c>
      <c r="F40" s="4">
        <v>14.0901</v>
      </c>
      <c r="G40" s="4">
        <v>3.7664</v>
      </c>
      <c r="H40" s="4">
        <v>43.521900000000002</v>
      </c>
      <c r="I40" s="4">
        <v>13.632099999999999</v>
      </c>
      <c r="J40" s="4">
        <v>157.33430000000001</v>
      </c>
    </row>
    <row r="41" spans="1:10" hidden="1" x14ac:dyDescent="0.2">
      <c r="A41" s="59" t="s">
        <v>88</v>
      </c>
      <c r="B41" s="4" t="s">
        <v>89</v>
      </c>
      <c r="C41" s="4">
        <v>2.5999999999999999E-2</v>
      </c>
      <c r="D41" s="4">
        <v>0.37280000000000002</v>
      </c>
      <c r="E41" s="4">
        <v>0.17169999999999999</v>
      </c>
      <c r="F41" s="4">
        <v>2.4569000000000001</v>
      </c>
      <c r="G41" s="4">
        <v>0.88919999999999999</v>
      </c>
      <c r="H41" s="4">
        <v>12.7232</v>
      </c>
      <c r="I41" s="4">
        <v>2.3504999999999998</v>
      </c>
      <c r="J41" s="4">
        <v>40.127299999999998</v>
      </c>
    </row>
    <row r="42" spans="1:10" hidden="1" x14ac:dyDescent="0.2">
      <c r="A42" s="59" t="s">
        <v>88</v>
      </c>
      <c r="B42" s="4" t="s">
        <v>69</v>
      </c>
      <c r="C42" s="4">
        <v>1.6899999999999998E-2</v>
      </c>
      <c r="D42" s="4">
        <v>0.27379999999999999</v>
      </c>
      <c r="E42" s="4">
        <v>5.0999999999999997E-2</v>
      </c>
      <c r="F42" s="4">
        <v>0.88519999999999999</v>
      </c>
      <c r="G42" s="4">
        <v>0.28510000000000002</v>
      </c>
      <c r="H42" s="4">
        <v>4.6086999999999998</v>
      </c>
      <c r="I42" s="4">
        <v>0.91080000000000005</v>
      </c>
      <c r="J42" s="4">
        <v>14.4726</v>
      </c>
    </row>
    <row r="43" spans="1:10" x14ac:dyDescent="0.2">
      <c r="A43" s="59" t="s">
        <v>88</v>
      </c>
      <c r="B43" s="93" t="s">
        <v>227</v>
      </c>
      <c r="C43" s="93">
        <v>4.5499999999999999E-2</v>
      </c>
      <c r="D43" s="93">
        <v>0.54659999999999997</v>
      </c>
      <c r="E43" s="93">
        <v>2.5999999999999999E-3</v>
      </c>
      <c r="F43" s="93">
        <v>3.1600000000000003E-2</v>
      </c>
      <c r="G43" s="93">
        <v>3.8999999999999998E-3</v>
      </c>
      <c r="H43" s="93">
        <v>4.6899999999999997E-2</v>
      </c>
      <c r="I43" s="93">
        <v>1.6E-2</v>
      </c>
      <c r="J43" s="93">
        <v>0.19220000000000001</v>
      </c>
    </row>
    <row r="44" spans="1:10" hidden="1" x14ac:dyDescent="0.2">
      <c r="A44" s="59" t="s">
        <v>88</v>
      </c>
      <c r="B44" s="4" t="s">
        <v>154</v>
      </c>
      <c r="C44" s="93">
        <v>2.0398999999999998</v>
      </c>
      <c r="D44" s="93">
        <v>15.815899999999999</v>
      </c>
      <c r="E44" s="93">
        <v>8.0399999999999999E-2</v>
      </c>
      <c r="F44" s="93">
        <v>0.54179999999999995</v>
      </c>
      <c r="G44" s="93">
        <v>0.12740000000000001</v>
      </c>
      <c r="H44" s="93">
        <v>1.0271999999999999</v>
      </c>
      <c r="I44" s="93">
        <v>0.59430000000000005</v>
      </c>
      <c r="J44" s="93">
        <v>5.1124999999999998</v>
      </c>
    </row>
    <row r="45" spans="1:10" hidden="1" x14ac:dyDescent="0.2">
      <c r="A45" s="59" t="s">
        <v>90</v>
      </c>
      <c r="B45" s="4" t="s">
        <v>76</v>
      </c>
      <c r="C45" s="4">
        <v>1E-3</v>
      </c>
      <c r="D45" s="4">
        <v>1.44E-2</v>
      </c>
      <c r="E45" s="4">
        <v>5.5999999999999999E-3</v>
      </c>
      <c r="F45" s="4">
        <v>8.4500000000000006E-2</v>
      </c>
      <c r="G45" s="4">
        <v>2.87E-2</v>
      </c>
      <c r="H45" s="4">
        <v>0.43440000000000001</v>
      </c>
      <c r="I45" s="4">
        <v>7.4800000000000005E-2</v>
      </c>
      <c r="J45" s="4">
        <v>1.1314</v>
      </c>
    </row>
    <row r="46" spans="1:10" hidden="1" x14ac:dyDescent="0.2">
      <c r="A46" s="59" t="s">
        <v>90</v>
      </c>
      <c r="B46" s="4" t="s">
        <v>130</v>
      </c>
      <c r="C46" s="4">
        <v>0</v>
      </c>
      <c r="D46" s="4">
        <v>0</v>
      </c>
      <c r="E46" s="4">
        <v>2.18E-2</v>
      </c>
      <c r="F46" s="4">
        <v>0.29339999999999999</v>
      </c>
      <c r="G46" s="4">
        <v>8.6800000000000002E-2</v>
      </c>
      <c r="H46" s="4">
        <v>1.1706000000000001</v>
      </c>
      <c r="I46" s="4">
        <v>0.33500000000000002</v>
      </c>
      <c r="J46" s="4">
        <v>4.5010000000000003</v>
      </c>
    </row>
    <row r="47" spans="1:10" s="81" customFormat="1" hidden="1" x14ac:dyDescent="0.2">
      <c r="A47" s="92" t="s">
        <v>90</v>
      </c>
      <c r="B47" s="93" t="s">
        <v>167</v>
      </c>
      <c r="C47" s="93">
        <v>0</v>
      </c>
      <c r="D47" s="93">
        <v>0</v>
      </c>
      <c r="E47" s="93">
        <v>2.9399999999999999E-2</v>
      </c>
      <c r="F47" s="93">
        <v>0.57189999999999996</v>
      </c>
      <c r="G47" s="93">
        <v>0.1113</v>
      </c>
      <c r="H47" s="93">
        <v>2.1602000000000001</v>
      </c>
      <c r="I47" s="93">
        <v>0.44919999999999999</v>
      </c>
      <c r="J47" s="93">
        <v>8.7044999999999995</v>
      </c>
    </row>
    <row r="48" spans="1:10" hidden="1" x14ac:dyDescent="0.2">
      <c r="A48" s="59" t="s">
        <v>91</v>
      </c>
      <c r="B48" s="4" t="s">
        <v>69</v>
      </c>
      <c r="C48" s="4">
        <v>6.0000000000000001E-3</v>
      </c>
      <c r="D48" s="4">
        <v>0.10059999999999999</v>
      </c>
      <c r="E48" s="4">
        <v>2.0799999999999999E-2</v>
      </c>
      <c r="F48" s="4">
        <v>0.20480000000000001</v>
      </c>
      <c r="G48" s="4">
        <v>9.6600000000000005E-2</v>
      </c>
      <c r="H48" s="4">
        <v>1.0911</v>
      </c>
      <c r="I48" s="4">
        <v>0.31390000000000001</v>
      </c>
      <c r="J48" s="4">
        <v>3.6086999999999998</v>
      </c>
    </row>
    <row r="49" spans="1:13" hidden="1" x14ac:dyDescent="0.2">
      <c r="A49" s="59" t="s">
        <v>91</v>
      </c>
      <c r="B49" s="4" t="s">
        <v>130</v>
      </c>
      <c r="C49" s="4">
        <v>0</v>
      </c>
      <c r="D49" s="4">
        <v>0</v>
      </c>
      <c r="E49" s="4">
        <v>0.36020000000000002</v>
      </c>
      <c r="F49" s="4">
        <v>0.3301</v>
      </c>
      <c r="G49" s="4">
        <v>6.5600000000000006E-2</v>
      </c>
      <c r="H49" s="4">
        <v>1.3065</v>
      </c>
      <c r="I49" s="4">
        <v>0.22470000000000001</v>
      </c>
      <c r="J49" s="4">
        <v>4.2385000000000002</v>
      </c>
    </row>
    <row r="50" spans="1:13" s="81" customFormat="1" hidden="1" x14ac:dyDescent="0.2">
      <c r="A50" s="92" t="s">
        <v>91</v>
      </c>
      <c r="B50" s="93" t="s">
        <v>167</v>
      </c>
      <c r="C50" s="93">
        <v>0</v>
      </c>
      <c r="D50" s="93">
        <v>0</v>
      </c>
      <c r="E50" s="93">
        <v>4.9200000000000001E-2</v>
      </c>
      <c r="F50" s="93">
        <v>0.77559999999999996</v>
      </c>
      <c r="G50" s="93">
        <v>9.5399999999999999E-2</v>
      </c>
      <c r="H50" s="93">
        <v>1.4811000000000001</v>
      </c>
      <c r="I50" s="93">
        <v>0.58199999999999996</v>
      </c>
      <c r="J50" s="93">
        <v>9.1181000000000001</v>
      </c>
    </row>
    <row r="51" spans="1:13" s="93" customFormat="1" hidden="1" x14ac:dyDescent="0.2">
      <c r="A51" s="92" t="s">
        <v>170</v>
      </c>
      <c r="B51" s="93" t="s">
        <v>167</v>
      </c>
      <c r="C51" s="93">
        <v>0</v>
      </c>
      <c r="D51" s="93">
        <v>0</v>
      </c>
      <c r="E51" s="93">
        <v>2.1299999999999999E-2</v>
      </c>
      <c r="F51" s="93">
        <v>0.49049999999999999</v>
      </c>
      <c r="G51" s="93">
        <v>3.7100000000000001E-2</v>
      </c>
      <c r="H51" s="93">
        <v>0.85680000000000001</v>
      </c>
      <c r="I51" s="93">
        <v>0.28970000000000001</v>
      </c>
      <c r="J51" s="101">
        <v>6.8015999999999996</v>
      </c>
      <c r="K51" s="104"/>
      <c r="L51" s="104"/>
      <c r="M51" s="104"/>
    </row>
    <row r="52" spans="1:13" s="95" customFormat="1" x14ac:dyDescent="0.2">
      <c r="A52" s="94" t="s">
        <v>238</v>
      </c>
      <c r="B52" s="95" t="s">
        <v>227</v>
      </c>
      <c r="C52" s="95">
        <v>0.28299999999999997</v>
      </c>
      <c r="D52" s="95">
        <v>2.5468999999999999</v>
      </c>
      <c r="E52" s="95">
        <v>1.6400000000000001E-2</v>
      </c>
      <c r="F52" s="95">
        <v>0.14799999999999999</v>
      </c>
      <c r="G52" s="95">
        <v>2.1000000000000001E-2</v>
      </c>
      <c r="H52" s="95">
        <v>0.18859999999999999</v>
      </c>
      <c r="I52" s="95">
        <v>9.0899999999999995E-2</v>
      </c>
      <c r="J52" s="102">
        <v>0.81850000000000001</v>
      </c>
      <c r="K52" s="91"/>
      <c r="L52" s="91"/>
      <c r="M52" s="91"/>
    </row>
    <row r="53" spans="1:13" s="95" customFormat="1" x14ac:dyDescent="0.2">
      <c r="A53" s="94" t="s">
        <v>238</v>
      </c>
      <c r="B53" s="95" t="s">
        <v>233</v>
      </c>
      <c r="C53" s="96">
        <v>0.10929999999999999</v>
      </c>
      <c r="D53" s="96">
        <v>1.0931</v>
      </c>
      <c r="E53" s="96">
        <v>6.3E-3</v>
      </c>
      <c r="F53" s="96">
        <v>6.3200000000000006E-2</v>
      </c>
      <c r="G53" s="96">
        <v>9.4000000000000004E-3</v>
      </c>
      <c r="H53" s="96">
        <v>9.3899999999999997E-2</v>
      </c>
      <c r="I53" s="96">
        <v>3.8399999999999997E-2</v>
      </c>
      <c r="J53" s="103">
        <v>0.38429999999999997</v>
      </c>
      <c r="K53" s="91"/>
      <c r="L53" s="91"/>
      <c r="M53" s="91"/>
    </row>
    <row r="54" spans="1:13" s="4" customFormat="1" hidden="1" x14ac:dyDescent="0.2">
      <c r="A54" s="59" t="s">
        <v>92</v>
      </c>
      <c r="B54" s="4" t="s">
        <v>89</v>
      </c>
      <c r="C54" s="4">
        <v>6.4000000000000003E-3</v>
      </c>
      <c r="D54" s="4">
        <v>8.8200000000000001E-2</v>
      </c>
      <c r="E54" s="4">
        <v>3.09E-2</v>
      </c>
      <c r="F54" s="4">
        <v>0.42599999999999999</v>
      </c>
      <c r="G54" s="4">
        <v>0.15090000000000001</v>
      </c>
      <c r="H54" s="4">
        <v>2.0912000000000002</v>
      </c>
      <c r="I54" s="4">
        <v>0.40229999999999999</v>
      </c>
      <c r="J54" s="54">
        <v>5.5709999999999997</v>
      </c>
      <c r="K54" s="23"/>
      <c r="L54" s="23"/>
      <c r="M54" s="23"/>
    </row>
    <row r="55" spans="1:13" hidden="1" x14ac:dyDescent="0.2">
      <c r="A55" s="59" t="s">
        <v>92</v>
      </c>
      <c r="B55" s="4" t="s">
        <v>154</v>
      </c>
      <c r="C55" s="4">
        <v>0.31480000000000002</v>
      </c>
      <c r="D55" s="4">
        <v>0.78649999999999998</v>
      </c>
      <c r="E55" s="4">
        <v>2.5000000000000001E-2</v>
      </c>
      <c r="F55" s="4">
        <v>6.2399999999999997E-2</v>
      </c>
      <c r="G55" s="4">
        <v>1.4999999999999999E-2</v>
      </c>
      <c r="H55" s="4">
        <v>3.73E-2</v>
      </c>
      <c r="I55" s="4">
        <v>6.4799999999999996E-2</v>
      </c>
      <c r="J55" s="4">
        <v>0.16200000000000001</v>
      </c>
    </row>
    <row r="56" spans="1:13" hidden="1" x14ac:dyDescent="0.2">
      <c r="A56" s="59" t="s">
        <v>93</v>
      </c>
      <c r="B56" s="4" t="s">
        <v>76</v>
      </c>
      <c r="C56" s="4">
        <v>1E-3</v>
      </c>
      <c r="D56" s="4">
        <v>1.44E-2</v>
      </c>
      <c r="E56" s="4">
        <v>4.7999999999999996E-3</v>
      </c>
      <c r="F56" s="4">
        <v>7.2800000000000004E-2</v>
      </c>
      <c r="G56" s="4">
        <v>2.47E-2</v>
      </c>
      <c r="H56" s="4">
        <v>0.37340000000000001</v>
      </c>
      <c r="I56" s="4">
        <v>6.4299999999999996E-2</v>
      </c>
      <c r="J56" s="4">
        <v>0.97260000000000002</v>
      </c>
    </row>
    <row r="57" spans="1:13" hidden="1" x14ac:dyDescent="0.2">
      <c r="A57" s="59" t="s">
        <v>94</v>
      </c>
      <c r="B57" s="4" t="s">
        <v>69</v>
      </c>
      <c r="C57" s="4">
        <v>8.0999999999999996E-3</v>
      </c>
      <c r="D57" s="4">
        <v>0.13619999999999999</v>
      </c>
      <c r="E57" s="4">
        <v>1.9599999999999999E-2</v>
      </c>
      <c r="F57" s="4">
        <v>0.3291</v>
      </c>
      <c r="G57" s="4">
        <v>7.8600000000000003E-2</v>
      </c>
      <c r="H57" s="4">
        <v>1.3236000000000001</v>
      </c>
      <c r="I57" s="4">
        <v>0.35809999999999997</v>
      </c>
      <c r="J57" s="4">
        <v>6.0236000000000001</v>
      </c>
    </row>
    <row r="58" spans="1:13" hidden="1" x14ac:dyDescent="0.2">
      <c r="A58" s="59" t="s">
        <v>94</v>
      </c>
      <c r="B58" s="4" t="s">
        <v>130</v>
      </c>
      <c r="C58" s="4">
        <v>0</v>
      </c>
      <c r="D58" s="4">
        <v>0</v>
      </c>
      <c r="E58" s="4">
        <v>4.9200000000000001E-2</v>
      </c>
      <c r="F58" s="4">
        <v>0.6855</v>
      </c>
      <c r="G58" s="4">
        <v>0.25259999999999999</v>
      </c>
      <c r="H58" s="4">
        <v>3.5196000000000001</v>
      </c>
      <c r="I58" s="4">
        <v>0.68540000000000001</v>
      </c>
      <c r="J58" s="4">
        <v>9.5452999999999992</v>
      </c>
    </row>
    <row r="59" spans="1:13" s="90" customFormat="1" hidden="1" x14ac:dyDescent="0.2">
      <c r="A59" s="94" t="s">
        <v>94</v>
      </c>
      <c r="B59" s="95" t="s">
        <v>227</v>
      </c>
      <c r="C59" s="95">
        <v>4.19E-2</v>
      </c>
      <c r="D59" s="95">
        <v>0.58599999999999997</v>
      </c>
      <c r="E59" s="95">
        <v>2.5000000000000001E-3</v>
      </c>
      <c r="F59" s="95">
        <v>3.5400000000000001E-2</v>
      </c>
      <c r="G59" s="95">
        <v>5.5999999999999999E-3</v>
      </c>
      <c r="H59" s="95">
        <v>7.8899999999999998E-2</v>
      </c>
      <c r="I59" s="95">
        <v>2.3099999999999999E-2</v>
      </c>
      <c r="J59" s="95">
        <v>0.32279999999999998</v>
      </c>
    </row>
    <row r="60" spans="1:13" s="90" customFormat="1" hidden="1" x14ac:dyDescent="0.2">
      <c r="A60" s="94" t="s">
        <v>94</v>
      </c>
      <c r="B60" s="95" t="s">
        <v>233</v>
      </c>
      <c r="C60" s="95">
        <v>0.21389999999999998</v>
      </c>
      <c r="D60" s="95">
        <v>3.0413999999999999</v>
      </c>
      <c r="E60" s="95">
        <v>1.29E-2</v>
      </c>
      <c r="F60" s="95">
        <v>0.18380000000000002</v>
      </c>
      <c r="G60" s="95">
        <v>2.7900000000000001E-2</v>
      </c>
      <c r="H60" s="95">
        <v>0.39600000000000002</v>
      </c>
      <c r="I60" s="95">
        <v>0.11550000000000001</v>
      </c>
      <c r="J60" s="95">
        <v>1.6410999999999998</v>
      </c>
    </row>
    <row r="61" spans="1:13" hidden="1" x14ac:dyDescent="0.2">
      <c r="A61" s="59" t="s">
        <v>95</v>
      </c>
      <c r="B61" s="4" t="s">
        <v>89</v>
      </c>
      <c r="C61" s="4">
        <v>2.3900000000000001E-2</v>
      </c>
      <c r="D61" s="4">
        <v>0.3463</v>
      </c>
      <c r="E61" s="4">
        <v>0.1489</v>
      </c>
      <c r="F61" s="4">
        <v>2.1444000000000001</v>
      </c>
      <c r="G61" s="4">
        <v>0.73760000000000003</v>
      </c>
      <c r="H61" s="4">
        <v>10.5627</v>
      </c>
      <c r="I61" s="4">
        <v>2.0257000000000001</v>
      </c>
      <c r="J61" s="4">
        <v>29.1355</v>
      </c>
    </row>
    <row r="62" spans="1:13" s="81" customFormat="1" hidden="1" x14ac:dyDescent="0.2">
      <c r="A62" s="92" t="s">
        <v>171</v>
      </c>
      <c r="B62" s="93" t="s">
        <v>167</v>
      </c>
      <c r="C62" s="93">
        <v>0</v>
      </c>
      <c r="D62" s="93">
        <v>0</v>
      </c>
      <c r="E62" s="93">
        <v>2.1399999999999999E-2</v>
      </c>
      <c r="F62" s="93">
        <v>0.41710000000000003</v>
      </c>
      <c r="G62" s="93">
        <v>8.3400000000000002E-2</v>
      </c>
      <c r="H62" s="93">
        <v>1.5797000000000001</v>
      </c>
      <c r="I62" s="93">
        <v>0.32719999999999999</v>
      </c>
      <c r="J62" s="93">
        <v>6.2717000000000001</v>
      </c>
    </row>
    <row r="63" spans="1:13" hidden="1" x14ac:dyDescent="0.2">
      <c r="A63" s="59" t="s">
        <v>96</v>
      </c>
      <c r="B63" s="4" t="s">
        <v>69</v>
      </c>
      <c r="C63" s="4">
        <v>4.4999999999999997E-3</v>
      </c>
      <c r="D63" s="4">
        <v>7.1099999999999997E-2</v>
      </c>
      <c r="E63" s="4">
        <v>1.29E-2</v>
      </c>
      <c r="F63" s="4">
        <v>0.20069999999999999</v>
      </c>
      <c r="G63" s="4">
        <v>7.6300000000000007E-2</v>
      </c>
      <c r="H63" s="4">
        <v>1.1647000000000001</v>
      </c>
      <c r="I63" s="4">
        <v>0.20150000000000001</v>
      </c>
      <c r="J63" s="4">
        <v>3.0771000000000002</v>
      </c>
    </row>
    <row r="64" spans="1:13" s="81" customFormat="1" hidden="1" x14ac:dyDescent="0.2">
      <c r="A64" s="92" t="s">
        <v>96</v>
      </c>
      <c r="B64" s="93" t="s">
        <v>105</v>
      </c>
      <c r="C64" s="93">
        <v>0</v>
      </c>
      <c r="D64" s="93">
        <v>0</v>
      </c>
      <c r="E64" s="93">
        <v>2.64E-2</v>
      </c>
      <c r="F64" s="93">
        <v>0.37630000000000002</v>
      </c>
      <c r="G64" s="93">
        <v>5.3800000000000001E-2</v>
      </c>
      <c r="H64" s="93">
        <v>0.7681</v>
      </c>
      <c r="I64" s="93">
        <v>0.62780000000000002</v>
      </c>
      <c r="J64" s="93">
        <v>8.9652999999999992</v>
      </c>
    </row>
    <row r="65" spans="1:10" hidden="1" x14ac:dyDescent="0.2">
      <c r="A65" s="59" t="s">
        <v>172</v>
      </c>
      <c r="B65" s="4" t="s">
        <v>148</v>
      </c>
      <c r="C65" s="4">
        <v>0</v>
      </c>
      <c r="D65" s="4">
        <v>0</v>
      </c>
      <c r="E65" s="4">
        <v>0.2676</v>
      </c>
      <c r="F65" s="4">
        <v>4.0023</v>
      </c>
      <c r="G65" s="4">
        <v>0.33429999999999999</v>
      </c>
      <c r="H65" s="4">
        <v>5.0362999999999998</v>
      </c>
      <c r="I65" s="4">
        <v>1.9638</v>
      </c>
      <c r="J65" s="4">
        <v>29.779399999999999</v>
      </c>
    </row>
    <row r="66" spans="1:10" s="81" customFormat="1" hidden="1" x14ac:dyDescent="0.2">
      <c r="A66" s="92" t="s">
        <v>173</v>
      </c>
      <c r="B66" s="93" t="s">
        <v>154</v>
      </c>
      <c r="C66" s="93">
        <v>0.48509999999999998</v>
      </c>
      <c r="D66" s="93">
        <v>3.8048999999999999</v>
      </c>
      <c r="E66" s="93">
        <v>2.3099999999999999E-2</v>
      </c>
      <c r="F66" s="93">
        <v>0.18079999999999999</v>
      </c>
      <c r="G66" s="93">
        <v>3.3599999999999998E-2</v>
      </c>
      <c r="H66" s="93">
        <v>0.26340000000000002</v>
      </c>
      <c r="I66" s="93">
        <v>0.1457</v>
      </c>
      <c r="J66" s="93">
        <v>1.1426000000000001</v>
      </c>
    </row>
    <row r="67" spans="1:10" s="81" customFormat="1" hidden="1" x14ac:dyDescent="0.2">
      <c r="A67" s="98" t="s">
        <v>230</v>
      </c>
      <c r="B67" s="99" t="s">
        <v>239</v>
      </c>
      <c r="C67" s="99"/>
      <c r="D67" s="99"/>
      <c r="E67" s="99"/>
      <c r="F67" s="99"/>
      <c r="G67" s="99"/>
      <c r="H67" s="99"/>
      <c r="I67" s="99"/>
      <c r="J67" s="99"/>
    </row>
    <row r="68" spans="1:10" s="87" customFormat="1" hidden="1" x14ac:dyDescent="0.2">
      <c r="A68" s="100" t="s">
        <v>97</v>
      </c>
      <c r="B68" s="100"/>
      <c r="C68" s="100">
        <f>SUM(C2:C67)</f>
        <v>18.002100000000002</v>
      </c>
      <c r="D68" s="100">
        <f t="shared" ref="D68:J68" si="0">SUM(D2:D67)</f>
        <v>225.24588000000003</v>
      </c>
      <c r="E68" s="100">
        <f t="shared" si="0"/>
        <v>8.0627000000000031</v>
      </c>
      <c r="F68" s="100">
        <f t="shared" si="0"/>
        <v>97.440600000000003</v>
      </c>
      <c r="G68" s="100">
        <f t="shared" si="0"/>
        <v>19.895940000000003</v>
      </c>
      <c r="H68" s="100">
        <f t="shared" si="0"/>
        <v>287.86200000000014</v>
      </c>
      <c r="I68" s="100">
        <f t="shared" si="0"/>
        <v>81.866699999999994</v>
      </c>
      <c r="J68" s="100">
        <f t="shared" si="0"/>
        <v>1193.8255999999999</v>
      </c>
    </row>
    <row r="69" spans="1:10" x14ac:dyDescent="0.2">
      <c r="C69">
        <f>SUBTOTAL(9,C31:C53)</f>
        <v>5.0802000000000005</v>
      </c>
    </row>
    <row r="74" spans="1:10" hidden="1" x14ac:dyDescent="0.2">
      <c r="A74" s="127" t="s">
        <v>183</v>
      </c>
      <c r="B74" s="127"/>
      <c r="C74" s="127"/>
      <c r="D74" s="127"/>
      <c r="J74">
        <f>J64+J62+J51+J50+J47+J37+J33+J13+J5</f>
        <v>62.1492</v>
      </c>
    </row>
    <row r="75" spans="1:10" hidden="1" x14ac:dyDescent="0.2">
      <c r="A75" s="126" t="s">
        <v>184</v>
      </c>
      <c r="B75" s="126"/>
      <c r="C75" s="85" t="s">
        <v>185</v>
      </c>
      <c r="D75" s="85" t="s">
        <v>186</v>
      </c>
      <c r="E75" s="85" t="s">
        <v>187</v>
      </c>
      <c r="G75" s="85" t="s">
        <v>186</v>
      </c>
      <c r="H75" s="85" t="s">
        <v>188</v>
      </c>
    </row>
    <row r="76" spans="1:10" hidden="1" x14ac:dyDescent="0.2">
      <c r="A76" s="125" t="s">
        <v>189</v>
      </c>
      <c r="B76" s="125"/>
      <c r="C76" t="s">
        <v>190</v>
      </c>
      <c r="D76">
        <f>F2</f>
        <v>3.0670999999999999</v>
      </c>
      <c r="E76">
        <f>E2</f>
        <v>0.1971</v>
      </c>
      <c r="F76" s="88" t="s">
        <v>190</v>
      </c>
      <c r="G76">
        <f>D76+D79+D82+D83</f>
        <v>9.7613000000000003</v>
      </c>
      <c r="H76">
        <f>E76+E79+E82+E83</f>
        <v>0.62380000000000002</v>
      </c>
    </row>
    <row r="77" spans="1:10" hidden="1" x14ac:dyDescent="0.2">
      <c r="A77" s="125" t="s">
        <v>191</v>
      </c>
      <c r="B77" s="125"/>
      <c r="C77" t="s">
        <v>192</v>
      </c>
      <c r="D77">
        <f>F28</f>
        <v>0.86550000000000005</v>
      </c>
      <c r="E77">
        <f>E28</f>
        <v>4.3700000000000003E-2</v>
      </c>
      <c r="F77" s="88" t="s">
        <v>192</v>
      </c>
      <c r="G77">
        <f>D77+D80</f>
        <v>1.6251</v>
      </c>
      <c r="H77">
        <f>E77+E80+H76</f>
        <v>0.70740000000000003</v>
      </c>
    </row>
    <row r="78" spans="1:10" hidden="1" x14ac:dyDescent="0.2">
      <c r="A78" s="125" t="s">
        <v>193</v>
      </c>
      <c r="B78" s="125"/>
      <c r="C78" t="s">
        <v>194</v>
      </c>
      <c r="D78" s="81">
        <f>F7+F12+F20+F25+F36+F42+F48+F57+F63</f>
        <v>3.4261000000000004</v>
      </c>
      <c r="E78" s="81">
        <f>E7+E12+E20+E25+E36+E42+E48+E57+E63</f>
        <v>0.83100000000000007</v>
      </c>
      <c r="F78" s="88" t="s">
        <v>194</v>
      </c>
      <c r="G78">
        <f>D78+D81</f>
        <v>3.9447000000000001</v>
      </c>
      <c r="H78">
        <f>E78+E81+H77</f>
        <v>1.5798000000000001</v>
      </c>
    </row>
    <row r="79" spans="1:10" hidden="1" x14ac:dyDescent="0.2">
      <c r="A79" s="128" t="s">
        <v>195</v>
      </c>
      <c r="B79" s="125"/>
      <c r="C79" s="10" t="s">
        <v>190</v>
      </c>
      <c r="D79">
        <f>F19+F24</f>
        <v>1.2861</v>
      </c>
      <c r="E79">
        <f>E24+E19</f>
        <v>5.2700000000000004E-2</v>
      </c>
      <c r="F79" s="88" t="s">
        <v>196</v>
      </c>
      <c r="G79">
        <v>0</v>
      </c>
      <c r="H79">
        <f>H78</f>
        <v>1.5798000000000001</v>
      </c>
    </row>
    <row r="80" spans="1:10" hidden="1" x14ac:dyDescent="0.2">
      <c r="A80" s="124" t="s">
        <v>197</v>
      </c>
      <c r="B80" s="124"/>
      <c r="C80" s="10" t="s">
        <v>192</v>
      </c>
      <c r="D80">
        <f>F45+F56+F8</f>
        <v>0.75959999999999994</v>
      </c>
      <c r="E80">
        <f>E56+E45+E9</f>
        <v>3.9899999999999998E-2</v>
      </c>
      <c r="F80" s="88" t="s">
        <v>198</v>
      </c>
      <c r="G80">
        <f>D84+D88</f>
        <v>2.0242</v>
      </c>
      <c r="H80">
        <f>E84+E88+H79</f>
        <v>1.7345000000000002</v>
      </c>
    </row>
    <row r="81" spans="1:8" hidden="1" x14ac:dyDescent="0.2">
      <c r="A81" s="124" t="s">
        <v>199</v>
      </c>
      <c r="B81" s="124"/>
      <c r="C81" s="10" t="s">
        <v>194</v>
      </c>
      <c r="D81">
        <f>F17</f>
        <v>0.51859999999999995</v>
      </c>
      <c r="E81">
        <f>E17</f>
        <v>4.1399999999999999E-2</v>
      </c>
      <c r="F81" s="88" t="s">
        <v>200</v>
      </c>
      <c r="G81">
        <f>D85+D89+D92</f>
        <v>2.6485000000000003</v>
      </c>
      <c r="H81">
        <f>E85+E89+E92+H80</f>
        <v>2.2599</v>
      </c>
    </row>
    <row r="82" spans="1:8" hidden="1" x14ac:dyDescent="0.2">
      <c r="A82" s="124" t="s">
        <v>201</v>
      </c>
      <c r="B82" s="124"/>
      <c r="C82" s="10" t="s">
        <v>190</v>
      </c>
      <c r="D82">
        <f>F18</f>
        <v>0.38080000000000003</v>
      </c>
      <c r="E82">
        <f>E18</f>
        <v>2.2499999999999999E-2</v>
      </c>
      <c r="F82" s="88" t="s">
        <v>202</v>
      </c>
      <c r="G82">
        <f>D86+D87+D90+D91</f>
        <v>28.403300000000002</v>
      </c>
      <c r="H82">
        <f>H81+E86+E87+E90+E91-E20-E57</f>
        <v>3.6975999999999991</v>
      </c>
    </row>
    <row r="83" spans="1:8" hidden="1" x14ac:dyDescent="0.2">
      <c r="A83" s="124" t="s">
        <v>89</v>
      </c>
      <c r="B83" s="124"/>
      <c r="C83" s="10" t="s">
        <v>190</v>
      </c>
      <c r="D83">
        <f>+F41+F54+F61</f>
        <v>5.0273000000000003</v>
      </c>
      <c r="E83">
        <f>E41+E54+E61</f>
        <v>0.35150000000000003</v>
      </c>
      <c r="F83" s="88" t="s">
        <v>252</v>
      </c>
      <c r="G83">
        <f>D93+D94+D95+D96+D97+D98+D99+D100+D101+D102+D103</f>
        <v>23.635400000000001</v>
      </c>
      <c r="H83">
        <f>E103+E102+E101+E100+E99+E98+E97+E96+E95+E94+E93+H82</f>
        <v>5.8465999999999987</v>
      </c>
    </row>
    <row r="84" spans="1:8" hidden="1" x14ac:dyDescent="0.2">
      <c r="A84" s="124" t="s">
        <v>203</v>
      </c>
      <c r="B84" s="124"/>
      <c r="C84" s="10" t="s">
        <v>198</v>
      </c>
      <c r="D84">
        <f>F6</f>
        <v>1.8150999999999999</v>
      </c>
      <c r="E84">
        <f>E6</f>
        <v>0.13980000000000001</v>
      </c>
      <c r="F84" s="89" t="s">
        <v>255</v>
      </c>
      <c r="G84">
        <f>D104+D105+D106+D107+D108+D109+D110+D111+D112+D113+D114</f>
        <v>18.8962</v>
      </c>
      <c r="H84">
        <f>E104+E105+E106+E107+E108+E109+E110+E111+E112+E113+E114+H83</f>
        <v>6.9900999999999982</v>
      </c>
    </row>
    <row r="85" spans="1:8" hidden="1" x14ac:dyDescent="0.2">
      <c r="A85" s="124" t="s">
        <v>204</v>
      </c>
      <c r="B85" s="124"/>
      <c r="C85" s="10" t="s">
        <v>200</v>
      </c>
      <c r="D85">
        <f>F26</f>
        <v>0.51390000000000002</v>
      </c>
      <c r="E85">
        <f>E26</f>
        <v>3.6799999999999999E-2</v>
      </c>
      <c r="F85" s="89"/>
    </row>
    <row r="86" spans="1:8" hidden="1" x14ac:dyDescent="0.2">
      <c r="A86" s="124" t="s">
        <v>205</v>
      </c>
      <c r="B86" s="124"/>
      <c r="C86" s="10" t="s">
        <v>202</v>
      </c>
      <c r="D86">
        <f>F15</f>
        <v>1.2911999999999999</v>
      </c>
      <c r="E86">
        <f>E15</f>
        <v>9.7199999999999995E-2</v>
      </c>
    </row>
    <row r="87" spans="1:8" hidden="1" x14ac:dyDescent="0.2">
      <c r="A87" s="124" t="s">
        <v>206</v>
      </c>
      <c r="B87" s="124"/>
      <c r="C87" s="10" t="s">
        <v>202</v>
      </c>
      <c r="D87">
        <f>F29</f>
        <v>26.317299999999999</v>
      </c>
      <c r="E87">
        <f>E29</f>
        <v>1.9669000000000001</v>
      </c>
    </row>
    <row r="88" spans="1:8" hidden="1" x14ac:dyDescent="0.2">
      <c r="A88" s="124" t="s">
        <v>207</v>
      </c>
      <c r="B88" s="124"/>
      <c r="C88" s="10" t="s">
        <v>198</v>
      </c>
      <c r="D88">
        <f>F13</f>
        <v>0.20910000000000001</v>
      </c>
      <c r="E88">
        <f>E13</f>
        <v>1.49E-2</v>
      </c>
    </row>
    <row r="89" spans="1:8" hidden="1" x14ac:dyDescent="0.2">
      <c r="A89" s="124" t="s">
        <v>208</v>
      </c>
      <c r="B89" s="124"/>
      <c r="C89" s="10" t="s">
        <v>200</v>
      </c>
      <c r="D89">
        <f>F64</f>
        <v>0.37630000000000002</v>
      </c>
      <c r="E89">
        <f>E64</f>
        <v>2.64E-2</v>
      </c>
    </row>
    <row r="90" spans="1:8" hidden="1" x14ac:dyDescent="0.2">
      <c r="A90" s="124" t="s">
        <v>209</v>
      </c>
      <c r="B90" s="124"/>
      <c r="C90" s="10" t="s">
        <v>202</v>
      </c>
      <c r="D90">
        <f>F5</f>
        <v>1.9199999999999998E-2</v>
      </c>
      <c r="E90">
        <f>E5</f>
        <v>1.2999999999999999E-3</v>
      </c>
    </row>
    <row r="91" spans="1:8" hidden="1" x14ac:dyDescent="0.2">
      <c r="A91" s="124" t="s">
        <v>210</v>
      </c>
      <c r="B91" s="125"/>
      <c r="C91" s="10" t="s">
        <v>202</v>
      </c>
      <c r="D91">
        <f>F50</f>
        <v>0.77559999999999996</v>
      </c>
      <c r="E91">
        <f>E50</f>
        <v>4.9200000000000001E-2</v>
      </c>
    </row>
    <row r="92" spans="1:8" hidden="1" x14ac:dyDescent="0.2">
      <c r="A92" s="124" t="s">
        <v>211</v>
      </c>
      <c r="B92" s="124"/>
      <c r="C92" s="10" t="s">
        <v>200</v>
      </c>
      <c r="D92">
        <f>F4+F16+F46+F49+F58</f>
        <v>1.7583</v>
      </c>
      <c r="E92">
        <f>E58+E49+E46+E16+E4</f>
        <v>0.46220000000000006</v>
      </c>
    </row>
    <row r="93" spans="1:8" hidden="1" x14ac:dyDescent="0.2">
      <c r="A93" s="124" t="s">
        <v>212</v>
      </c>
      <c r="B93" s="124"/>
      <c r="C93" s="10" t="s">
        <v>213</v>
      </c>
      <c r="D93">
        <f>F51</f>
        <v>0.49049999999999999</v>
      </c>
      <c r="E93">
        <f>E51</f>
        <v>2.1299999999999999E-2</v>
      </c>
    </row>
    <row r="94" spans="1:8" hidden="1" x14ac:dyDescent="0.2">
      <c r="A94" s="124" t="s">
        <v>214</v>
      </c>
      <c r="B94" s="124"/>
      <c r="C94" s="10" t="s">
        <v>213</v>
      </c>
      <c r="D94">
        <f>F33</f>
        <v>0.77180000000000004</v>
      </c>
      <c r="E94">
        <f>E33</f>
        <v>3.61E-2</v>
      </c>
    </row>
    <row r="95" spans="1:8" hidden="1" x14ac:dyDescent="0.2">
      <c r="A95" s="121" t="s">
        <v>215</v>
      </c>
      <c r="B95" s="122"/>
      <c r="C95" s="10" t="s">
        <v>213</v>
      </c>
      <c r="D95">
        <f>F45</f>
        <v>8.4500000000000006E-2</v>
      </c>
      <c r="E95">
        <f>E45</f>
        <v>5.5999999999999999E-3</v>
      </c>
    </row>
    <row r="96" spans="1:8" hidden="1" x14ac:dyDescent="0.2">
      <c r="A96" s="121" t="s">
        <v>216</v>
      </c>
      <c r="B96" s="122"/>
      <c r="C96" s="10" t="s">
        <v>213</v>
      </c>
      <c r="D96">
        <f>F37</f>
        <v>0.45200000000000001</v>
      </c>
      <c r="E96">
        <f>E37</f>
        <v>0.22600000000000001</v>
      </c>
    </row>
    <row r="97" spans="1:5" hidden="1" x14ac:dyDescent="0.2">
      <c r="A97" s="121" t="s">
        <v>217</v>
      </c>
      <c r="B97" s="122"/>
      <c r="C97" s="10" t="s">
        <v>213</v>
      </c>
      <c r="D97">
        <f>F62</f>
        <v>0.41710000000000003</v>
      </c>
      <c r="E97">
        <f>E62</f>
        <v>2.1399999999999999E-2</v>
      </c>
    </row>
    <row r="98" spans="1:5" hidden="1" x14ac:dyDescent="0.2">
      <c r="A98" s="121" t="s">
        <v>218</v>
      </c>
      <c r="B98" s="122"/>
      <c r="C98" s="10" t="s">
        <v>213</v>
      </c>
      <c r="D98">
        <f>F65</f>
        <v>4.0023</v>
      </c>
      <c r="E98">
        <f>E65</f>
        <v>0.2676</v>
      </c>
    </row>
    <row r="99" spans="1:5" hidden="1" x14ac:dyDescent="0.2">
      <c r="A99" s="121" t="s">
        <v>219</v>
      </c>
      <c r="B99" s="122"/>
      <c r="C99" s="10" t="s">
        <v>213</v>
      </c>
      <c r="D99">
        <f>F40</f>
        <v>14.0901</v>
      </c>
      <c r="E99">
        <f>E40</f>
        <v>1.3404</v>
      </c>
    </row>
    <row r="100" spans="1:5" hidden="1" x14ac:dyDescent="0.2">
      <c r="A100" s="121" t="s">
        <v>220</v>
      </c>
      <c r="B100" s="122"/>
      <c r="C100" s="10" t="s">
        <v>213</v>
      </c>
      <c r="D100">
        <f>F27</f>
        <v>2.6038000000000001</v>
      </c>
      <c r="E100">
        <f>E27</f>
        <v>0.1542</v>
      </c>
    </row>
    <row r="101" spans="1:5" hidden="1" x14ac:dyDescent="0.2">
      <c r="A101" s="121" t="s">
        <v>221</v>
      </c>
      <c r="B101" s="122"/>
      <c r="C101" s="10" t="s">
        <v>213</v>
      </c>
      <c r="D101">
        <f>F38</f>
        <v>0.48010000000000003</v>
      </c>
      <c r="E101">
        <f>E38</f>
        <v>2.8299999999999999E-2</v>
      </c>
    </row>
    <row r="102" spans="1:5" hidden="1" x14ac:dyDescent="0.2">
      <c r="A102" s="121" t="s">
        <v>222</v>
      </c>
      <c r="B102" s="122"/>
      <c r="C102" s="10" t="s">
        <v>213</v>
      </c>
      <c r="D102">
        <f>F55</f>
        <v>6.2399999999999997E-2</v>
      </c>
      <c r="E102">
        <f>E55</f>
        <v>2.5000000000000001E-2</v>
      </c>
    </row>
    <row r="103" spans="1:5" hidden="1" x14ac:dyDescent="0.2">
      <c r="A103" s="121" t="s">
        <v>223</v>
      </c>
      <c r="B103" s="122"/>
      <c r="C103" s="10" t="s">
        <v>213</v>
      </c>
      <c r="D103">
        <f>F66</f>
        <v>0.18079999999999999</v>
      </c>
      <c r="E103">
        <f>E66</f>
        <v>2.3099999999999999E-2</v>
      </c>
    </row>
    <row r="104" spans="1:5" hidden="1" x14ac:dyDescent="0.2">
      <c r="A104" s="83" t="s">
        <v>240</v>
      </c>
      <c r="B104" s="84"/>
      <c r="C104" s="82" t="s">
        <v>243</v>
      </c>
      <c r="D104">
        <f>F10</f>
        <v>3.6743999999999999</v>
      </c>
      <c r="E104">
        <f>E10</f>
        <v>0.15970000000000001</v>
      </c>
    </row>
    <row r="105" spans="1:5" hidden="1" x14ac:dyDescent="0.2">
      <c r="A105" s="83" t="s">
        <v>241</v>
      </c>
      <c r="B105" s="84"/>
      <c r="C105" s="82" t="s">
        <v>243</v>
      </c>
      <c r="D105">
        <f>F21</f>
        <v>7.3787000000000003</v>
      </c>
      <c r="E105">
        <f>E21</f>
        <v>0.33179999999999998</v>
      </c>
    </row>
    <row r="106" spans="1:5" hidden="1" x14ac:dyDescent="0.2">
      <c r="A106" s="83" t="s">
        <v>242</v>
      </c>
      <c r="B106" s="84"/>
      <c r="C106" s="82" t="s">
        <v>243</v>
      </c>
      <c r="D106">
        <f>F31</f>
        <v>0.91500000000000004</v>
      </c>
      <c r="E106">
        <f>E31</f>
        <v>8.9099999999999999E-2</v>
      </c>
    </row>
    <row r="107" spans="1:5" hidden="1" x14ac:dyDescent="0.2">
      <c r="A107" s="83" t="s">
        <v>244</v>
      </c>
      <c r="B107" s="84"/>
      <c r="C107" s="82" t="s">
        <v>243</v>
      </c>
      <c r="D107">
        <f>F11</f>
        <v>0.29010000000000002</v>
      </c>
      <c r="E107">
        <f>E11</f>
        <v>2.4199999999999999E-2</v>
      </c>
    </row>
    <row r="108" spans="1:5" hidden="1" x14ac:dyDescent="0.2">
      <c r="A108" s="123" t="s">
        <v>245</v>
      </c>
      <c r="B108" s="123"/>
      <c r="C108" s="82" t="s">
        <v>243</v>
      </c>
      <c r="D108">
        <f>F3</f>
        <v>0.98919999999999997</v>
      </c>
      <c r="E108">
        <f>E3</f>
        <v>5.6599999999999998E-2</v>
      </c>
    </row>
    <row r="109" spans="1:5" hidden="1" x14ac:dyDescent="0.2">
      <c r="A109" s="123" t="s">
        <v>246</v>
      </c>
      <c r="B109" s="123"/>
      <c r="C109" s="82" t="s">
        <v>243</v>
      </c>
      <c r="D109">
        <f>F8</f>
        <v>0.60229999999999995</v>
      </c>
      <c r="E109">
        <f>E8</f>
        <v>5.4800000000000001E-2</v>
      </c>
    </row>
    <row r="110" spans="1:5" hidden="1" x14ac:dyDescent="0.2">
      <c r="A110" s="123" t="s">
        <v>247</v>
      </c>
      <c r="B110" s="123"/>
      <c r="C110" s="82" t="s">
        <v>243</v>
      </c>
      <c r="D110">
        <f>F22</f>
        <v>1.0683</v>
      </c>
      <c r="E110">
        <f>E22</f>
        <v>8.4199999999999997E-2</v>
      </c>
    </row>
    <row r="111" spans="1:5" hidden="1" x14ac:dyDescent="0.2">
      <c r="A111" s="123" t="s">
        <v>248</v>
      </c>
      <c r="B111" s="123"/>
      <c r="C111" s="82" t="s">
        <v>243</v>
      </c>
      <c r="D111">
        <f>F30</f>
        <v>0.55179999999999996</v>
      </c>
      <c r="E111">
        <f>E30</f>
        <v>6.13E-2</v>
      </c>
    </row>
    <row r="112" spans="1:5" hidden="1" x14ac:dyDescent="0.2">
      <c r="A112" s="123" t="s">
        <v>249</v>
      </c>
      <c r="B112" s="123"/>
      <c r="C112" s="82" t="s">
        <v>243</v>
      </c>
      <c r="D112">
        <f>F34</f>
        <v>1.9181999999999999</v>
      </c>
      <c r="E112">
        <f>E34</f>
        <v>0.12720000000000001</v>
      </c>
    </row>
    <row r="113" spans="1:5" hidden="1" x14ac:dyDescent="0.2">
      <c r="A113" s="123" t="s">
        <v>250</v>
      </c>
      <c r="B113" s="123"/>
      <c r="C113" s="82" t="s">
        <v>243</v>
      </c>
      <c r="D113">
        <f>F39</f>
        <v>0.96640000000000004</v>
      </c>
      <c r="E113">
        <f>E39</f>
        <v>7.4200000000000002E-2</v>
      </c>
    </row>
    <row r="114" spans="1:5" hidden="1" x14ac:dyDescent="0.2">
      <c r="A114" s="81" t="s">
        <v>251</v>
      </c>
      <c r="B114" s="81"/>
      <c r="C114" s="82" t="s">
        <v>243</v>
      </c>
      <c r="D114">
        <f>F44</f>
        <v>0.54179999999999995</v>
      </c>
      <c r="E114">
        <f>E44</f>
        <v>8.0399999999999999E-2</v>
      </c>
    </row>
  </sheetData>
  <autoFilter ref="A1:J68">
    <filterColumn colId="0">
      <filters>
        <filter val="DeKalb"/>
        <filter val="Fayette"/>
        <filter val="Henry"/>
        <filter val="Madison"/>
      </filters>
    </filterColumn>
    <filterColumn colId="1">
      <filters>
        <filter val="2012-13 DERA"/>
        <filter val="CMAQ 09-11 leftover"/>
        <filter val="CMAQ 13"/>
        <filter val="GP Donaldson Recall"/>
      </filters>
    </filterColumn>
    <filterColumn colId="2">
      <customFilters>
        <customFilter operator="notEqual" val=" "/>
      </customFilters>
    </filterColumn>
  </autoFilter>
  <mergeCells count="36">
    <mergeCell ref="A112:B112"/>
    <mergeCell ref="A113:B113"/>
    <mergeCell ref="A76:B76"/>
    <mergeCell ref="A75:B75"/>
    <mergeCell ref="A74:D74"/>
    <mergeCell ref="A88:B88"/>
    <mergeCell ref="A77:B77"/>
    <mergeCell ref="A78:B78"/>
    <mergeCell ref="A79:B79"/>
    <mergeCell ref="A80:B80"/>
    <mergeCell ref="A81:B81"/>
    <mergeCell ref="A82:B82"/>
    <mergeCell ref="A83:B83"/>
    <mergeCell ref="A84:B84"/>
    <mergeCell ref="A85:B85"/>
    <mergeCell ref="A86:B86"/>
    <mergeCell ref="A87:B87"/>
    <mergeCell ref="A89:B89"/>
    <mergeCell ref="A91:B91"/>
    <mergeCell ref="A92:B92"/>
    <mergeCell ref="A93:B93"/>
    <mergeCell ref="A99:B99"/>
    <mergeCell ref="A90:B90"/>
    <mergeCell ref="A100:B100"/>
    <mergeCell ref="A101:B101"/>
    <mergeCell ref="A102:B102"/>
    <mergeCell ref="A94:B94"/>
    <mergeCell ref="A95:B95"/>
    <mergeCell ref="A96:B96"/>
    <mergeCell ref="A97:B97"/>
    <mergeCell ref="A98:B98"/>
    <mergeCell ref="A103:B103"/>
    <mergeCell ref="A111:B111"/>
    <mergeCell ref="A108:B108"/>
    <mergeCell ref="A109:B109"/>
    <mergeCell ref="A110:B110"/>
  </mergeCells>
  <phoneticPr fontId="0" type="noConversion"/>
  <pageMargins left="0.75" right="0.75" top="1" bottom="1" header="0.5" footer="0.5"/>
  <pageSetup scale="51" fitToHeight="0" orientation="landscape" r:id="rId1"/>
  <headerFooter alignWithMargins="0"/>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60"/>
  <sheetViews>
    <sheetView workbookViewId="0">
      <selection activeCell="G1" sqref="G1:G3"/>
    </sheetView>
  </sheetViews>
  <sheetFormatPr defaultRowHeight="12.75" x14ac:dyDescent="0.2"/>
  <cols>
    <col min="1" max="1" width="19" bestFit="1" customWidth="1"/>
    <col min="2" max="2" width="23.7109375" bestFit="1" customWidth="1"/>
    <col min="3" max="3" width="16.42578125" bestFit="1" customWidth="1"/>
    <col min="4" max="4" width="22.85546875" bestFit="1" customWidth="1"/>
    <col min="5" max="5" width="33.85546875" bestFit="1" customWidth="1"/>
    <col min="6" max="6" width="42.5703125" bestFit="1" customWidth="1"/>
    <col min="7" max="7" width="23.7109375" bestFit="1" customWidth="1"/>
    <col min="8" max="8" width="5.85546875" bestFit="1" customWidth="1"/>
    <col min="9" max="9" width="7.140625" bestFit="1" customWidth="1"/>
    <col min="10" max="10" width="5.85546875" bestFit="1" customWidth="1"/>
    <col min="11" max="11" width="5" bestFit="1" customWidth="1"/>
    <col min="12" max="12" width="8.85546875" bestFit="1" customWidth="1"/>
    <col min="13" max="13" width="11.5703125" bestFit="1" customWidth="1"/>
    <col min="14" max="14" width="29.42578125" bestFit="1" customWidth="1"/>
    <col min="15" max="15" width="13.7109375" bestFit="1" customWidth="1"/>
  </cols>
  <sheetData>
    <row r="1" spans="1:15" ht="15" x14ac:dyDescent="0.25">
      <c r="A1" s="133" t="s">
        <v>162</v>
      </c>
      <c r="B1" s="130" t="s">
        <v>0</v>
      </c>
      <c r="C1" s="130" t="s">
        <v>1</v>
      </c>
      <c r="D1" s="130" t="s">
        <v>2</v>
      </c>
      <c r="E1" s="130" t="s">
        <v>3</v>
      </c>
      <c r="F1" s="111" t="s">
        <v>98</v>
      </c>
      <c r="G1" s="136" t="s">
        <v>182</v>
      </c>
      <c r="H1" s="3"/>
      <c r="I1" s="106" t="s">
        <v>42</v>
      </c>
      <c r="J1" s="107"/>
      <c r="K1" s="107"/>
      <c r="L1" s="107"/>
      <c r="M1" s="107"/>
      <c r="N1" s="5"/>
      <c r="O1" s="129" t="s">
        <v>181</v>
      </c>
    </row>
    <row r="2" spans="1:15" ht="15" x14ac:dyDescent="0.25">
      <c r="A2" s="134"/>
      <c r="B2" s="139"/>
      <c r="C2" s="131"/>
      <c r="D2" s="131"/>
      <c r="E2" s="131"/>
      <c r="F2" s="140"/>
      <c r="G2" s="137"/>
      <c r="H2" s="106" t="s">
        <v>135</v>
      </c>
      <c r="I2" s="107"/>
      <c r="J2" s="113" t="s">
        <v>136</v>
      </c>
      <c r="K2" s="113" t="s">
        <v>137</v>
      </c>
      <c r="L2" s="106" t="s">
        <v>138</v>
      </c>
      <c r="M2" s="110"/>
      <c r="N2" s="116" t="s">
        <v>153</v>
      </c>
      <c r="O2" s="129"/>
    </row>
    <row r="3" spans="1:15" ht="45.75" customHeight="1" x14ac:dyDescent="0.2">
      <c r="A3" s="135"/>
      <c r="B3" s="132"/>
      <c r="C3" s="132"/>
      <c r="D3" s="132"/>
      <c r="E3" s="132"/>
      <c r="F3" s="112"/>
      <c r="G3" s="138"/>
      <c r="H3" s="16" t="s">
        <v>141</v>
      </c>
      <c r="I3" s="14" t="s">
        <v>142</v>
      </c>
      <c r="J3" s="114"/>
      <c r="K3" s="114"/>
      <c r="L3" s="13" t="s">
        <v>139</v>
      </c>
      <c r="M3" s="15" t="s">
        <v>140</v>
      </c>
      <c r="N3" s="117"/>
      <c r="O3" s="115"/>
    </row>
    <row r="4" spans="1:15" x14ac:dyDescent="0.2">
      <c r="A4" s="8" t="s">
        <v>163</v>
      </c>
      <c r="B4" s="4" t="s">
        <v>4</v>
      </c>
      <c r="C4" s="4" t="s">
        <v>17</v>
      </c>
      <c r="D4" s="8" t="s">
        <v>15</v>
      </c>
      <c r="E4" s="8"/>
      <c r="F4" s="32" t="s">
        <v>100</v>
      </c>
      <c r="G4" s="5"/>
      <c r="H4" s="5"/>
      <c r="I4" s="5"/>
      <c r="J4" s="5"/>
      <c r="K4" s="5"/>
      <c r="L4" s="5"/>
      <c r="M4" s="12"/>
      <c r="N4" s="12"/>
      <c r="O4" s="12"/>
    </row>
    <row r="5" spans="1:15" x14ac:dyDescent="0.2">
      <c r="A5" s="8"/>
      <c r="B5" s="4"/>
      <c r="C5" s="4"/>
      <c r="D5" s="8"/>
      <c r="E5" s="8"/>
      <c r="F5" s="46" t="s">
        <v>154</v>
      </c>
      <c r="G5" s="5"/>
      <c r="H5" s="5"/>
      <c r="I5" s="5"/>
      <c r="J5" s="5"/>
      <c r="K5" s="5"/>
      <c r="L5" s="5"/>
      <c r="M5" s="12"/>
      <c r="N5" s="12"/>
      <c r="O5" s="12"/>
    </row>
    <row r="6" spans="1:15" ht="15" x14ac:dyDescent="0.25">
      <c r="A6" s="8" t="s">
        <v>164</v>
      </c>
      <c r="B6" s="4" t="s">
        <v>113</v>
      </c>
      <c r="C6" s="4" t="s">
        <v>116</v>
      </c>
      <c r="D6" s="48" t="s">
        <v>115</v>
      </c>
      <c r="E6" s="48" t="s">
        <v>114</v>
      </c>
      <c r="F6" s="38" t="s">
        <v>104</v>
      </c>
      <c r="G6" s="5"/>
      <c r="H6" s="5"/>
      <c r="I6" s="5"/>
      <c r="J6" s="5"/>
      <c r="K6" s="5"/>
      <c r="L6" s="5"/>
      <c r="M6" s="5"/>
      <c r="N6" s="5"/>
      <c r="O6" s="12"/>
    </row>
    <row r="7" spans="1:15" ht="15" x14ac:dyDescent="0.25">
      <c r="A7" s="4"/>
      <c r="B7" s="4"/>
      <c r="C7" s="4"/>
      <c r="D7" s="48"/>
      <c r="E7" s="48"/>
      <c r="F7" s="40" t="s">
        <v>147</v>
      </c>
      <c r="G7" s="5"/>
      <c r="H7" s="5"/>
      <c r="I7" s="5"/>
      <c r="J7" s="5"/>
      <c r="K7" s="5"/>
      <c r="L7" s="5"/>
      <c r="M7" s="5"/>
      <c r="N7" s="5"/>
      <c r="O7" s="12"/>
    </row>
    <row r="8" spans="1:15" x14ac:dyDescent="0.2">
      <c r="A8" s="8" t="s">
        <v>163</v>
      </c>
      <c r="B8" s="4" t="s">
        <v>106</v>
      </c>
      <c r="C8" s="4" t="s">
        <v>107</v>
      </c>
      <c r="D8" s="8" t="s">
        <v>110</v>
      </c>
      <c r="E8" s="11" t="s">
        <v>111</v>
      </c>
      <c r="F8" s="8" t="s">
        <v>103</v>
      </c>
      <c r="G8" s="5"/>
      <c r="H8" s="5"/>
      <c r="I8" s="5"/>
      <c r="J8" s="5"/>
      <c r="K8" s="5"/>
      <c r="L8" s="5"/>
      <c r="M8" s="5"/>
      <c r="N8" s="5"/>
      <c r="O8" s="12"/>
    </row>
    <row r="9" spans="1:15" x14ac:dyDescent="0.2">
      <c r="A9" s="8" t="s">
        <v>163</v>
      </c>
      <c r="B9" s="4" t="s">
        <v>5</v>
      </c>
      <c r="C9" s="4" t="s">
        <v>31</v>
      </c>
      <c r="D9" s="8" t="s">
        <v>32</v>
      </c>
      <c r="E9" s="11" t="s">
        <v>33</v>
      </c>
      <c r="F9" s="33" t="s">
        <v>100</v>
      </c>
      <c r="G9" s="5"/>
      <c r="H9" s="5"/>
      <c r="I9" s="5"/>
      <c r="J9" s="5"/>
      <c r="K9" s="5"/>
      <c r="L9" s="5"/>
      <c r="M9" s="5"/>
      <c r="N9" s="5"/>
      <c r="O9" s="12"/>
    </row>
    <row r="10" spans="1:15" x14ac:dyDescent="0.2">
      <c r="A10" s="4"/>
      <c r="B10" s="4"/>
      <c r="C10" s="4"/>
      <c r="D10" s="8"/>
      <c r="E10" s="11"/>
      <c r="F10" s="45" t="s">
        <v>154</v>
      </c>
      <c r="G10" s="5"/>
      <c r="H10" s="5"/>
      <c r="I10" s="5"/>
      <c r="J10" s="5"/>
      <c r="K10" s="5"/>
      <c r="L10" s="5"/>
      <c r="M10" s="5"/>
      <c r="N10" s="5"/>
      <c r="O10" s="12"/>
    </row>
    <row r="11" spans="1:15" x14ac:dyDescent="0.2">
      <c r="A11" s="8" t="s">
        <v>163</v>
      </c>
      <c r="B11" s="4" t="s">
        <v>34</v>
      </c>
      <c r="C11" s="4" t="s">
        <v>58</v>
      </c>
      <c r="D11" s="8" t="s">
        <v>60</v>
      </c>
      <c r="E11" s="8" t="s">
        <v>61</v>
      </c>
      <c r="F11" s="8" t="s">
        <v>101</v>
      </c>
      <c r="G11" s="5"/>
      <c r="H11" s="5"/>
      <c r="I11" s="5"/>
      <c r="J11" s="5"/>
      <c r="K11" s="5"/>
      <c r="L11" s="5"/>
      <c r="M11" s="5"/>
      <c r="N11" s="5"/>
      <c r="O11" s="12"/>
    </row>
    <row r="12" spans="1:15" x14ac:dyDescent="0.2">
      <c r="A12" s="4"/>
      <c r="B12" s="4"/>
      <c r="C12" s="4"/>
      <c r="D12" s="8"/>
      <c r="E12" s="8"/>
      <c r="F12" s="36" t="s">
        <v>126</v>
      </c>
      <c r="G12" s="5"/>
      <c r="H12" s="5"/>
      <c r="I12" s="5"/>
      <c r="J12" s="5"/>
      <c r="K12" s="5"/>
      <c r="L12" s="5"/>
      <c r="M12" s="5"/>
      <c r="N12" s="5"/>
      <c r="O12" s="12"/>
    </row>
    <row r="13" spans="1:15" x14ac:dyDescent="0.2">
      <c r="A13" s="8" t="s">
        <v>165</v>
      </c>
      <c r="B13" s="4" t="s">
        <v>52</v>
      </c>
      <c r="C13" s="4" t="s">
        <v>56</v>
      </c>
      <c r="D13" s="8" t="s">
        <v>57</v>
      </c>
      <c r="E13" s="8"/>
      <c r="F13" s="32" t="s">
        <v>100</v>
      </c>
      <c r="G13" s="5"/>
      <c r="H13" s="5"/>
      <c r="I13" s="5"/>
      <c r="J13" s="5"/>
      <c r="K13" s="5"/>
      <c r="L13" s="5"/>
      <c r="M13" s="5"/>
      <c r="N13" s="5"/>
      <c r="O13" s="12"/>
    </row>
    <row r="14" spans="1:15" x14ac:dyDescent="0.2">
      <c r="A14" s="4"/>
      <c r="B14" s="4"/>
      <c r="C14" s="4"/>
      <c r="D14" s="8"/>
      <c r="E14" s="8"/>
      <c r="F14" s="40" t="s">
        <v>105</v>
      </c>
      <c r="G14" s="5"/>
      <c r="H14" s="5"/>
      <c r="I14" s="5"/>
      <c r="J14" s="5"/>
      <c r="K14" s="5"/>
      <c r="L14" s="5"/>
      <c r="M14" s="5"/>
      <c r="N14" s="5"/>
      <c r="O14" s="12"/>
    </row>
    <row r="15" spans="1:15" x14ac:dyDescent="0.2">
      <c r="A15" s="8" t="s">
        <v>163</v>
      </c>
      <c r="B15" s="4" t="s">
        <v>109</v>
      </c>
      <c r="C15" s="4" t="s">
        <v>176</v>
      </c>
      <c r="D15" s="8" t="s">
        <v>180</v>
      </c>
      <c r="E15" s="8"/>
      <c r="F15" s="8" t="s">
        <v>103</v>
      </c>
      <c r="G15" s="5"/>
      <c r="H15" s="5"/>
      <c r="I15" s="5"/>
      <c r="J15" s="5"/>
      <c r="K15" s="5"/>
      <c r="L15" s="5"/>
      <c r="M15" s="5"/>
      <c r="N15" s="5"/>
      <c r="O15" s="12"/>
    </row>
    <row r="16" spans="1:15" ht="15" x14ac:dyDescent="0.25">
      <c r="A16" s="8" t="s">
        <v>163</v>
      </c>
      <c r="B16" s="4" t="s">
        <v>108</v>
      </c>
      <c r="C16" s="4" t="s">
        <v>119</v>
      </c>
      <c r="D16" s="48" t="s">
        <v>117</v>
      </c>
      <c r="E16" s="48" t="s">
        <v>118</v>
      </c>
      <c r="F16" s="38" t="s">
        <v>104</v>
      </c>
      <c r="G16" s="5"/>
      <c r="H16" s="5"/>
      <c r="I16" s="5"/>
      <c r="J16" s="5"/>
      <c r="K16" s="5"/>
      <c r="L16" s="5"/>
      <c r="M16" s="5"/>
      <c r="N16" s="5"/>
      <c r="O16" s="12"/>
    </row>
    <row r="17" spans="1:15" x14ac:dyDescent="0.2">
      <c r="A17" s="8" t="s">
        <v>165</v>
      </c>
      <c r="B17" s="4" t="s">
        <v>41</v>
      </c>
      <c r="C17" s="4" t="s">
        <v>43</v>
      </c>
      <c r="D17" s="8" t="s">
        <v>44</v>
      </c>
      <c r="E17" s="11" t="s">
        <v>45</v>
      </c>
      <c r="F17" s="9" t="s">
        <v>120</v>
      </c>
      <c r="G17" s="5"/>
      <c r="H17" s="5"/>
      <c r="I17" s="5"/>
      <c r="J17" s="5"/>
      <c r="K17" s="5"/>
      <c r="L17" s="5"/>
      <c r="M17" s="5"/>
      <c r="N17" s="5"/>
      <c r="O17" s="12"/>
    </row>
    <row r="18" spans="1:15" x14ac:dyDescent="0.2">
      <c r="A18" s="8" t="s">
        <v>163</v>
      </c>
      <c r="B18" s="4" t="s">
        <v>6</v>
      </c>
      <c r="C18" s="4" t="s">
        <v>14</v>
      </c>
      <c r="D18" s="8" t="s">
        <v>18</v>
      </c>
      <c r="E18" s="8"/>
      <c r="F18" s="8" t="s">
        <v>102</v>
      </c>
      <c r="G18" s="5"/>
      <c r="H18" s="5"/>
      <c r="I18" s="5"/>
      <c r="J18" s="5"/>
      <c r="K18" s="5"/>
      <c r="L18" s="5"/>
      <c r="M18" s="5"/>
      <c r="N18" s="5"/>
      <c r="O18" s="20"/>
    </row>
    <row r="19" spans="1:15" x14ac:dyDescent="0.2">
      <c r="A19" s="4"/>
      <c r="B19" s="4"/>
      <c r="C19" s="4"/>
      <c r="D19" s="8"/>
      <c r="E19" s="8"/>
      <c r="F19" s="8" t="s">
        <v>121</v>
      </c>
      <c r="G19" s="5"/>
      <c r="H19" s="5"/>
      <c r="I19" s="5"/>
      <c r="J19" s="5"/>
      <c r="K19" s="5"/>
      <c r="L19" s="5"/>
      <c r="M19" s="5"/>
      <c r="N19" s="5"/>
      <c r="O19" s="12"/>
    </row>
    <row r="20" spans="1:15" x14ac:dyDescent="0.2">
      <c r="A20" s="4"/>
      <c r="B20" s="4"/>
      <c r="C20" s="4"/>
      <c r="D20" s="8"/>
      <c r="E20" s="8"/>
      <c r="F20" s="32" t="s">
        <v>100</v>
      </c>
      <c r="G20" s="5"/>
      <c r="H20" s="5"/>
      <c r="I20" s="5"/>
      <c r="J20" s="5"/>
      <c r="K20" s="5"/>
      <c r="L20" s="5"/>
      <c r="M20" s="5"/>
      <c r="N20" s="5"/>
      <c r="O20" s="12"/>
    </row>
    <row r="21" spans="1:15" x14ac:dyDescent="0.2">
      <c r="A21" s="4"/>
      <c r="B21" s="4"/>
      <c r="C21" s="4"/>
      <c r="D21" s="8"/>
      <c r="E21" s="8"/>
      <c r="F21" s="36" t="s">
        <v>148</v>
      </c>
      <c r="G21" s="5"/>
      <c r="H21" s="5"/>
      <c r="I21" s="5"/>
      <c r="J21" s="5"/>
      <c r="K21" s="5"/>
      <c r="L21" s="5"/>
      <c r="M21" s="5"/>
      <c r="N21" s="5"/>
      <c r="O21" s="12"/>
    </row>
    <row r="22" spans="1:15" x14ac:dyDescent="0.2">
      <c r="A22" s="4"/>
      <c r="B22" s="8" t="s">
        <v>175</v>
      </c>
      <c r="C22" s="4"/>
      <c r="D22" s="8"/>
      <c r="E22" s="8"/>
      <c r="F22" s="29" t="s">
        <v>154</v>
      </c>
      <c r="G22" s="5"/>
      <c r="H22" s="5"/>
      <c r="I22" s="5"/>
      <c r="J22" s="5"/>
      <c r="K22" s="5"/>
      <c r="L22" s="5"/>
      <c r="M22" s="5"/>
      <c r="N22" s="5"/>
      <c r="O22" s="12"/>
    </row>
    <row r="23" spans="1:15" x14ac:dyDescent="0.2">
      <c r="A23" s="8" t="s">
        <v>163</v>
      </c>
      <c r="B23" s="4" t="s">
        <v>7</v>
      </c>
      <c r="C23" s="4" t="s">
        <v>19</v>
      </c>
      <c r="D23" s="8" t="s">
        <v>20</v>
      </c>
      <c r="E23" s="8" t="s">
        <v>27</v>
      </c>
      <c r="F23" s="8" t="s">
        <v>121</v>
      </c>
      <c r="G23" s="5"/>
      <c r="H23" s="5"/>
      <c r="I23" s="5"/>
      <c r="J23" s="5"/>
      <c r="K23" s="5"/>
      <c r="L23" s="5"/>
      <c r="M23" s="5"/>
      <c r="N23" s="5"/>
      <c r="O23" s="20"/>
    </row>
    <row r="24" spans="1:15" x14ac:dyDescent="0.2">
      <c r="A24" s="4"/>
      <c r="B24" s="4"/>
      <c r="C24" s="4"/>
      <c r="D24" s="8"/>
      <c r="E24" s="8"/>
      <c r="F24" s="32" t="s">
        <v>100</v>
      </c>
      <c r="G24" s="5"/>
      <c r="H24" s="5"/>
      <c r="I24" s="5"/>
      <c r="J24" s="5"/>
      <c r="K24" s="5"/>
      <c r="L24" s="5"/>
      <c r="M24" s="5"/>
      <c r="N24" s="5"/>
      <c r="O24" s="12"/>
    </row>
    <row r="25" spans="1:15" x14ac:dyDescent="0.2">
      <c r="A25" s="4"/>
      <c r="B25" s="4"/>
      <c r="C25" s="4"/>
      <c r="D25" s="8"/>
      <c r="E25" s="8"/>
      <c r="F25" s="8" t="s">
        <v>103</v>
      </c>
      <c r="G25" s="5"/>
      <c r="H25" s="5"/>
      <c r="I25" s="5"/>
      <c r="J25" s="5"/>
      <c r="K25" s="5"/>
      <c r="L25" s="5"/>
      <c r="M25" s="24"/>
      <c r="N25" s="24"/>
      <c r="O25" s="12"/>
    </row>
    <row r="26" spans="1:15" x14ac:dyDescent="0.2">
      <c r="A26" s="4"/>
      <c r="B26" s="4"/>
      <c r="C26" s="4"/>
      <c r="D26" s="4"/>
      <c r="E26" s="4"/>
      <c r="F26" s="37" t="s">
        <v>148</v>
      </c>
      <c r="G26" s="4"/>
      <c r="H26" s="4"/>
      <c r="I26" s="4"/>
      <c r="J26" s="4"/>
      <c r="K26" s="4"/>
      <c r="L26" s="4"/>
      <c r="M26" s="4"/>
      <c r="N26" s="4"/>
      <c r="O26" s="4"/>
    </row>
    <row r="27" spans="1:15" x14ac:dyDescent="0.2">
      <c r="A27" s="8" t="s">
        <v>163</v>
      </c>
      <c r="B27" s="4" t="s">
        <v>8</v>
      </c>
      <c r="C27" s="7" t="s">
        <v>85</v>
      </c>
      <c r="D27" s="8" t="s">
        <v>62</v>
      </c>
      <c r="E27" s="8" t="s">
        <v>63</v>
      </c>
      <c r="F27" s="34" t="s">
        <v>100</v>
      </c>
      <c r="G27" s="5"/>
      <c r="H27" s="5"/>
      <c r="I27" s="5"/>
      <c r="J27" s="5"/>
      <c r="K27" s="5"/>
      <c r="L27" s="5"/>
      <c r="M27" s="5"/>
      <c r="N27" s="5"/>
      <c r="O27" s="20"/>
    </row>
    <row r="28" spans="1:15" x14ac:dyDescent="0.2">
      <c r="A28" s="4"/>
      <c r="B28" s="4"/>
      <c r="C28" s="7"/>
      <c r="D28" s="8"/>
      <c r="E28" s="8"/>
      <c r="F28" s="7" t="s">
        <v>103</v>
      </c>
      <c r="G28" s="5"/>
      <c r="H28" s="5"/>
      <c r="I28" s="5"/>
      <c r="J28" s="5"/>
      <c r="K28" s="5"/>
      <c r="L28" s="5"/>
      <c r="M28" s="5"/>
      <c r="N28" s="5"/>
      <c r="O28" s="12"/>
    </row>
    <row r="29" spans="1:15" x14ac:dyDescent="0.2">
      <c r="A29" s="4"/>
      <c r="B29" s="4"/>
      <c r="C29" s="7"/>
      <c r="D29" s="8"/>
      <c r="E29" s="8"/>
      <c r="F29" s="30" t="s">
        <v>154</v>
      </c>
      <c r="G29" s="5"/>
      <c r="H29" s="5"/>
      <c r="I29" s="5"/>
      <c r="J29" s="5"/>
      <c r="K29" s="5"/>
      <c r="L29" s="5"/>
      <c r="M29" s="5"/>
      <c r="N29" s="5"/>
      <c r="O29" s="12"/>
    </row>
    <row r="30" spans="1:15" x14ac:dyDescent="0.2">
      <c r="A30" s="8" t="s">
        <v>165</v>
      </c>
      <c r="B30" s="4" t="s">
        <v>157</v>
      </c>
      <c r="C30" s="7"/>
      <c r="D30" s="8"/>
      <c r="E30" s="8"/>
      <c r="F30" s="41" t="s">
        <v>158</v>
      </c>
      <c r="G30" s="5"/>
      <c r="H30" s="5"/>
      <c r="I30" s="5"/>
      <c r="J30" s="5"/>
      <c r="K30" s="5"/>
      <c r="L30" s="5"/>
      <c r="M30" s="5"/>
      <c r="N30" s="5"/>
      <c r="O30" s="12"/>
    </row>
    <row r="31" spans="1:15" x14ac:dyDescent="0.2">
      <c r="A31" s="8" t="s">
        <v>163</v>
      </c>
      <c r="B31" s="8" t="s">
        <v>155</v>
      </c>
      <c r="C31" s="7"/>
      <c r="D31" s="8"/>
      <c r="E31" s="8"/>
      <c r="F31" s="30" t="s">
        <v>154</v>
      </c>
      <c r="G31" s="5"/>
      <c r="H31" s="5"/>
      <c r="I31" s="5"/>
      <c r="J31" s="5"/>
      <c r="K31" s="5"/>
      <c r="L31" s="5"/>
      <c r="M31" s="5"/>
      <c r="N31" s="5"/>
      <c r="O31" s="12"/>
    </row>
    <row r="32" spans="1:15" x14ac:dyDescent="0.2">
      <c r="A32" s="8" t="s">
        <v>163</v>
      </c>
      <c r="B32" s="4" t="s">
        <v>9</v>
      </c>
      <c r="C32" s="4" t="s">
        <v>23</v>
      </c>
      <c r="D32" s="8" t="s">
        <v>24</v>
      </c>
      <c r="E32" s="11" t="s">
        <v>25</v>
      </c>
      <c r="F32" s="33" t="s">
        <v>100</v>
      </c>
      <c r="G32" s="5"/>
      <c r="H32" s="5"/>
      <c r="I32" s="5"/>
      <c r="J32" s="5"/>
      <c r="K32" s="5"/>
      <c r="L32" s="5"/>
      <c r="M32" s="5"/>
      <c r="N32" s="5"/>
      <c r="O32" s="12"/>
    </row>
    <row r="33" spans="1:15" x14ac:dyDescent="0.2">
      <c r="A33" s="8" t="s">
        <v>163</v>
      </c>
      <c r="B33" s="4" t="s">
        <v>10</v>
      </c>
      <c r="C33" s="4" t="s">
        <v>28</v>
      </c>
      <c r="D33" s="8" t="s">
        <v>29</v>
      </c>
      <c r="E33" s="8" t="s">
        <v>30</v>
      </c>
      <c r="F33" s="32" t="s">
        <v>143</v>
      </c>
      <c r="G33" s="5"/>
      <c r="H33" s="5"/>
      <c r="I33" s="5"/>
      <c r="J33" s="5"/>
      <c r="K33" s="5"/>
      <c r="L33" s="5"/>
      <c r="M33" s="5"/>
      <c r="N33" s="5"/>
      <c r="O33" s="12"/>
    </row>
    <row r="34" spans="1:15" x14ac:dyDescent="0.2">
      <c r="A34" s="8" t="s">
        <v>165</v>
      </c>
      <c r="B34" s="4" t="s">
        <v>159</v>
      </c>
      <c r="C34" s="4"/>
      <c r="D34" s="8"/>
      <c r="E34" s="8"/>
      <c r="F34" s="40" t="s">
        <v>158</v>
      </c>
      <c r="G34" s="5"/>
      <c r="H34" s="5"/>
      <c r="I34" s="5"/>
      <c r="J34" s="5"/>
      <c r="K34" s="5"/>
      <c r="L34" s="5"/>
      <c r="M34" s="5"/>
      <c r="N34" s="5"/>
      <c r="O34" s="12"/>
    </row>
    <row r="35" spans="1:15" x14ac:dyDescent="0.2">
      <c r="A35" s="8" t="s">
        <v>163</v>
      </c>
      <c r="B35" s="8" t="s">
        <v>149</v>
      </c>
      <c r="C35" s="4"/>
      <c r="D35" s="8"/>
      <c r="E35" s="8"/>
      <c r="F35" s="36" t="s">
        <v>150</v>
      </c>
      <c r="G35" s="5"/>
      <c r="H35" s="5"/>
      <c r="I35" s="5"/>
      <c r="J35" s="5"/>
      <c r="K35" s="5"/>
      <c r="L35" s="5"/>
      <c r="M35" s="5"/>
      <c r="N35" s="5"/>
      <c r="O35" s="12"/>
    </row>
    <row r="36" spans="1:15" x14ac:dyDescent="0.2">
      <c r="A36" s="8"/>
      <c r="B36" s="8"/>
      <c r="C36" s="4"/>
      <c r="D36" s="8"/>
      <c r="E36" s="8"/>
      <c r="F36" s="29" t="s">
        <v>154</v>
      </c>
      <c r="G36" s="5"/>
      <c r="H36" s="5"/>
      <c r="I36" s="5"/>
      <c r="J36" s="5"/>
      <c r="K36" s="5"/>
      <c r="L36" s="5"/>
      <c r="M36" s="5"/>
      <c r="N36" s="5"/>
      <c r="O36" s="12"/>
    </row>
    <row r="37" spans="1:15" x14ac:dyDescent="0.2">
      <c r="A37" s="8" t="s">
        <v>163</v>
      </c>
      <c r="B37" s="8" t="s">
        <v>151</v>
      </c>
      <c r="C37" s="4"/>
      <c r="D37" s="8"/>
      <c r="E37" s="8"/>
      <c r="F37" s="36" t="s">
        <v>150</v>
      </c>
      <c r="G37" s="5"/>
      <c r="H37" s="5"/>
      <c r="I37" s="5"/>
      <c r="J37" s="5"/>
      <c r="K37" s="5"/>
      <c r="L37" s="5"/>
      <c r="M37" s="5"/>
      <c r="N37" s="5"/>
      <c r="O37" s="12"/>
    </row>
    <row r="38" spans="1:15" x14ac:dyDescent="0.2">
      <c r="A38" s="8" t="s">
        <v>163</v>
      </c>
      <c r="B38" s="4" t="s">
        <v>11</v>
      </c>
      <c r="C38" s="4" t="s">
        <v>86</v>
      </c>
      <c r="D38" s="8" t="s">
        <v>21</v>
      </c>
      <c r="E38" s="11" t="s">
        <v>87</v>
      </c>
      <c r="F38" s="9" t="s">
        <v>99</v>
      </c>
      <c r="G38" s="5"/>
      <c r="H38" s="5"/>
      <c r="I38" s="5"/>
      <c r="J38" s="5"/>
      <c r="K38" s="5"/>
      <c r="L38" s="5"/>
      <c r="M38" s="5"/>
      <c r="N38" s="5"/>
      <c r="O38" s="20"/>
    </row>
    <row r="39" spans="1:15" x14ac:dyDescent="0.2">
      <c r="A39" s="4"/>
      <c r="B39" s="4"/>
      <c r="C39" s="4"/>
      <c r="D39" s="8"/>
      <c r="E39" s="11"/>
      <c r="F39" s="33" t="s">
        <v>100</v>
      </c>
      <c r="G39" s="5"/>
      <c r="H39" s="5"/>
      <c r="I39" s="5"/>
      <c r="J39" s="5"/>
      <c r="K39" s="12"/>
      <c r="L39" s="5"/>
      <c r="M39" s="5"/>
      <c r="N39" s="5"/>
      <c r="O39" s="12"/>
    </row>
    <row r="40" spans="1:15" x14ac:dyDescent="0.2">
      <c r="A40" s="4"/>
      <c r="B40" s="4"/>
      <c r="C40" s="4"/>
      <c r="D40" s="8"/>
      <c r="E40" s="11"/>
      <c r="F40" s="28" t="s">
        <v>154</v>
      </c>
      <c r="G40" s="5"/>
      <c r="H40" s="5"/>
      <c r="I40" s="5"/>
      <c r="J40" s="5"/>
      <c r="K40" s="5"/>
      <c r="L40" s="5"/>
      <c r="M40" s="5"/>
      <c r="N40" s="5"/>
      <c r="O40" s="12"/>
    </row>
    <row r="41" spans="1:15" x14ac:dyDescent="0.2">
      <c r="A41" s="8" t="s">
        <v>165</v>
      </c>
      <c r="B41" s="4" t="s">
        <v>35</v>
      </c>
      <c r="C41" s="4" t="s">
        <v>48</v>
      </c>
      <c r="D41" s="8" t="s">
        <v>49</v>
      </c>
      <c r="E41" s="11" t="s">
        <v>50</v>
      </c>
      <c r="F41" s="9" t="s">
        <v>101</v>
      </c>
      <c r="G41" s="5"/>
      <c r="H41" s="5"/>
      <c r="I41" s="5"/>
      <c r="J41" s="5"/>
      <c r="K41" s="5"/>
      <c r="L41" s="5"/>
      <c r="M41" s="5"/>
      <c r="N41" s="5"/>
      <c r="O41" s="20"/>
    </row>
    <row r="42" spans="1:15" x14ac:dyDescent="0.2">
      <c r="A42" s="4"/>
      <c r="B42" s="4"/>
      <c r="C42" s="4"/>
      <c r="D42" s="8"/>
      <c r="E42" s="11"/>
      <c r="F42" s="39" t="s">
        <v>104</v>
      </c>
      <c r="G42" s="5"/>
      <c r="H42" s="5"/>
      <c r="I42" s="5"/>
      <c r="J42" s="5"/>
      <c r="K42" s="5"/>
      <c r="L42" s="5"/>
      <c r="M42" s="5"/>
      <c r="N42" s="5"/>
      <c r="O42" s="12"/>
    </row>
    <row r="43" spans="1:15" x14ac:dyDescent="0.2">
      <c r="A43" s="4"/>
      <c r="B43" s="4"/>
      <c r="C43" s="4"/>
      <c r="D43" s="8"/>
      <c r="E43" s="11"/>
      <c r="F43" s="42" t="s">
        <v>147</v>
      </c>
      <c r="G43" s="5"/>
      <c r="H43" s="5"/>
      <c r="I43" s="5"/>
      <c r="J43" s="5"/>
      <c r="K43" s="5"/>
      <c r="L43" s="5"/>
      <c r="M43" s="5"/>
      <c r="N43" s="5"/>
      <c r="O43" s="12"/>
    </row>
    <row r="44" spans="1:15" x14ac:dyDescent="0.2">
      <c r="A44" s="8" t="s">
        <v>165</v>
      </c>
      <c r="B44" s="4" t="s">
        <v>51</v>
      </c>
      <c r="C44" s="4" t="s">
        <v>54</v>
      </c>
      <c r="D44" s="8" t="s">
        <v>59</v>
      </c>
      <c r="E44" s="8"/>
      <c r="F44" s="32" t="s">
        <v>100</v>
      </c>
      <c r="G44" s="5"/>
      <c r="H44" s="5"/>
      <c r="I44" s="5"/>
      <c r="J44" s="5"/>
      <c r="K44" s="5"/>
      <c r="L44" s="5"/>
      <c r="M44" s="5"/>
      <c r="N44" s="5"/>
      <c r="O44" s="20"/>
    </row>
    <row r="45" spans="1:15" x14ac:dyDescent="0.2">
      <c r="A45" s="4"/>
      <c r="B45" s="4"/>
      <c r="C45" s="4"/>
      <c r="D45" s="8"/>
      <c r="E45" s="8"/>
      <c r="F45" s="38" t="s">
        <v>104</v>
      </c>
      <c r="G45" s="5"/>
      <c r="H45" s="5"/>
      <c r="I45" s="5"/>
      <c r="J45" s="5"/>
      <c r="K45" s="5"/>
      <c r="L45" s="5"/>
      <c r="M45" s="5"/>
      <c r="N45" s="5"/>
      <c r="O45" s="12"/>
    </row>
    <row r="46" spans="1:15" x14ac:dyDescent="0.2">
      <c r="A46" s="4"/>
      <c r="B46" s="4"/>
      <c r="C46" s="4"/>
      <c r="D46" s="8"/>
      <c r="E46" s="8"/>
      <c r="F46" s="40" t="s">
        <v>147</v>
      </c>
      <c r="G46" s="5"/>
      <c r="H46" s="5"/>
      <c r="I46" s="5"/>
      <c r="J46" s="5"/>
      <c r="K46" s="5"/>
      <c r="L46" s="5"/>
      <c r="M46" s="5"/>
      <c r="N46" s="5"/>
      <c r="O46" s="12"/>
    </row>
    <row r="47" spans="1:15" x14ac:dyDescent="0.2">
      <c r="A47" s="8" t="s">
        <v>165</v>
      </c>
      <c r="B47" s="4" t="s">
        <v>160</v>
      </c>
      <c r="C47" s="4"/>
      <c r="D47" s="8"/>
      <c r="E47" s="8"/>
      <c r="F47" s="40" t="s">
        <v>158</v>
      </c>
      <c r="G47" s="5"/>
      <c r="H47" s="5"/>
      <c r="I47" s="5"/>
      <c r="J47" s="5"/>
      <c r="K47" s="5"/>
      <c r="L47" s="5"/>
      <c r="M47" s="5"/>
      <c r="N47" s="5"/>
      <c r="O47" s="12"/>
    </row>
    <row r="48" spans="1:15" x14ac:dyDescent="0.2">
      <c r="A48" s="8" t="s">
        <v>163</v>
      </c>
      <c r="B48" s="4" t="s">
        <v>78</v>
      </c>
      <c r="C48" s="4" t="s">
        <v>177</v>
      </c>
      <c r="D48" s="8" t="s">
        <v>16</v>
      </c>
      <c r="E48" s="8"/>
      <c r="F48" s="8" t="s">
        <v>99</v>
      </c>
      <c r="G48" s="5"/>
      <c r="H48" s="5"/>
      <c r="I48" s="5"/>
      <c r="J48" s="5"/>
      <c r="K48" s="5"/>
      <c r="L48" s="5"/>
      <c r="M48" s="5"/>
      <c r="N48" s="5"/>
      <c r="O48" s="12"/>
    </row>
    <row r="49" spans="1:15" x14ac:dyDescent="0.2">
      <c r="A49" s="4"/>
      <c r="B49" s="4"/>
      <c r="C49" s="4"/>
      <c r="D49" s="8"/>
      <c r="E49" s="8"/>
      <c r="F49" s="29" t="s">
        <v>154</v>
      </c>
      <c r="G49" s="5"/>
      <c r="H49" s="5"/>
      <c r="I49" s="5"/>
      <c r="J49" s="5"/>
      <c r="K49" s="5"/>
      <c r="L49" s="5"/>
      <c r="M49" s="5"/>
      <c r="N49" s="5"/>
      <c r="O49" s="12"/>
    </row>
    <row r="50" spans="1:15" x14ac:dyDescent="0.2">
      <c r="A50" s="8" t="s">
        <v>165</v>
      </c>
      <c r="B50" s="4" t="s">
        <v>36</v>
      </c>
      <c r="C50" s="4" t="s">
        <v>37</v>
      </c>
      <c r="D50" s="8" t="s">
        <v>38</v>
      </c>
      <c r="E50" s="11" t="s">
        <v>39</v>
      </c>
      <c r="F50" s="9" t="s">
        <v>101</v>
      </c>
      <c r="G50" s="5"/>
      <c r="H50" s="5"/>
      <c r="I50" s="5"/>
      <c r="J50" s="5"/>
      <c r="K50" s="5"/>
      <c r="L50" s="5"/>
      <c r="M50" s="5"/>
      <c r="N50" s="5"/>
      <c r="O50" s="12"/>
    </row>
    <row r="51" spans="1:15" x14ac:dyDescent="0.2">
      <c r="A51" s="8" t="s">
        <v>165</v>
      </c>
      <c r="B51" s="4" t="s">
        <v>12</v>
      </c>
      <c r="C51" s="4"/>
      <c r="D51" s="8" t="s">
        <v>26</v>
      </c>
      <c r="E51" s="11"/>
      <c r="F51" s="33" t="s">
        <v>100</v>
      </c>
      <c r="G51" s="5"/>
      <c r="H51" s="5"/>
      <c r="I51" s="5"/>
      <c r="J51" s="5"/>
      <c r="K51" s="5"/>
      <c r="L51" s="5"/>
      <c r="M51" s="5"/>
      <c r="N51" s="5"/>
      <c r="O51" s="20"/>
    </row>
    <row r="52" spans="1:15" x14ac:dyDescent="0.2">
      <c r="A52" s="4"/>
      <c r="B52" s="4"/>
      <c r="C52" s="4"/>
      <c r="D52" s="8"/>
      <c r="E52" s="11"/>
      <c r="F52" s="39" t="s">
        <v>104</v>
      </c>
      <c r="G52" s="5"/>
      <c r="H52" s="5"/>
      <c r="I52" s="5"/>
      <c r="J52" s="5"/>
      <c r="K52" s="5"/>
      <c r="L52" s="5"/>
      <c r="M52" s="5"/>
      <c r="N52" s="5"/>
      <c r="O52" s="12"/>
    </row>
    <row r="53" spans="1:15" x14ac:dyDescent="0.2">
      <c r="A53" s="8" t="s">
        <v>163</v>
      </c>
      <c r="B53" s="4" t="s">
        <v>13</v>
      </c>
      <c r="C53" s="4" t="s">
        <v>46</v>
      </c>
      <c r="D53" s="8" t="s">
        <v>22</v>
      </c>
      <c r="E53" s="11" t="s">
        <v>47</v>
      </c>
      <c r="F53" s="9" t="s">
        <v>99</v>
      </c>
      <c r="G53" s="5"/>
      <c r="H53" s="5"/>
      <c r="I53" s="5"/>
      <c r="J53" s="5"/>
      <c r="K53" s="5"/>
      <c r="L53" s="5"/>
      <c r="M53" s="5"/>
      <c r="N53" s="5"/>
      <c r="O53" s="12"/>
    </row>
    <row r="54" spans="1:15" x14ac:dyDescent="0.2">
      <c r="A54" s="8" t="s">
        <v>165</v>
      </c>
      <c r="B54" s="4" t="s">
        <v>161</v>
      </c>
      <c r="C54" s="4"/>
      <c r="D54" s="8"/>
      <c r="E54" s="11"/>
      <c r="F54" s="42" t="s">
        <v>158</v>
      </c>
      <c r="G54" s="5"/>
      <c r="H54" s="5"/>
      <c r="I54" s="5"/>
      <c r="J54" s="5"/>
      <c r="K54" s="5"/>
      <c r="L54" s="5"/>
      <c r="M54" s="5"/>
      <c r="N54" s="5"/>
      <c r="O54" s="12"/>
    </row>
    <row r="55" spans="1:15" x14ac:dyDescent="0.2">
      <c r="A55" s="8" t="s">
        <v>165</v>
      </c>
      <c r="B55" s="4" t="s">
        <v>53</v>
      </c>
      <c r="C55" s="4" t="s">
        <v>178</v>
      </c>
      <c r="D55" s="8" t="s">
        <v>55</v>
      </c>
      <c r="E55" s="8"/>
      <c r="F55" s="32" t="s">
        <v>100</v>
      </c>
      <c r="G55" s="5"/>
      <c r="H55" s="5"/>
      <c r="I55" s="5"/>
      <c r="J55" s="5"/>
      <c r="K55" s="5"/>
      <c r="L55" s="5"/>
      <c r="M55" s="5"/>
      <c r="N55" s="5"/>
      <c r="O55" s="20"/>
    </row>
    <row r="56" spans="1:15" x14ac:dyDescent="0.2">
      <c r="A56" s="4"/>
      <c r="B56" s="4"/>
      <c r="C56" s="4"/>
      <c r="D56" s="8"/>
      <c r="E56" s="8"/>
      <c r="F56" s="40" t="s">
        <v>105</v>
      </c>
      <c r="G56" s="5"/>
      <c r="H56" s="5"/>
      <c r="I56" s="5"/>
      <c r="J56" s="5"/>
      <c r="K56" s="5"/>
      <c r="L56" s="5"/>
      <c r="M56" s="5"/>
      <c r="N56" s="5"/>
      <c r="O56" s="12"/>
    </row>
    <row r="57" spans="1:15" x14ac:dyDescent="0.2">
      <c r="A57" s="8" t="s">
        <v>163</v>
      </c>
      <c r="B57" s="4" t="s">
        <v>152</v>
      </c>
      <c r="C57" s="7" t="s">
        <v>179</v>
      </c>
      <c r="D57" s="7"/>
      <c r="E57" s="7"/>
      <c r="F57" s="35" t="s">
        <v>148</v>
      </c>
      <c r="G57" s="5"/>
      <c r="H57" s="5"/>
      <c r="I57" s="5"/>
      <c r="J57" s="5"/>
      <c r="K57" s="5"/>
      <c r="L57" s="5"/>
      <c r="M57" s="5"/>
      <c r="N57" s="5"/>
      <c r="O57" s="12"/>
    </row>
    <row r="58" spans="1:15" ht="13.5" thickBot="1" x14ac:dyDescent="0.25">
      <c r="A58" s="21" t="s">
        <v>163</v>
      </c>
      <c r="B58" s="8" t="s">
        <v>156</v>
      </c>
      <c r="C58" s="7"/>
      <c r="D58" s="7"/>
      <c r="E58" s="7"/>
      <c r="F58" s="31" t="s">
        <v>154</v>
      </c>
      <c r="G58" s="18"/>
      <c r="H58" s="18"/>
      <c r="I58" s="18"/>
      <c r="J58" s="18"/>
      <c r="K58" s="18"/>
      <c r="L58" s="18"/>
      <c r="M58" s="18"/>
      <c r="N58" s="18"/>
      <c r="O58" s="22"/>
    </row>
    <row r="59" spans="1:15" ht="15.75" thickBot="1" x14ac:dyDescent="0.3">
      <c r="A59" s="25"/>
      <c r="B59" s="47" t="s">
        <v>144</v>
      </c>
      <c r="C59" s="47"/>
      <c r="D59" s="47"/>
      <c r="E59" s="47"/>
      <c r="F59" s="19"/>
      <c r="G59" s="19"/>
      <c r="H59" s="19">
        <f>SUM(H4:H57)</f>
        <v>0</v>
      </c>
      <c r="I59" s="19">
        <f>SUM(I4:I57)</f>
        <v>0</v>
      </c>
      <c r="J59" s="19">
        <f>SUM(J4:J57)</f>
        <v>0</v>
      </c>
      <c r="K59" s="19">
        <f>SUM(K4:K57)</f>
        <v>0</v>
      </c>
      <c r="L59" s="19">
        <f>SUM(L4:L57)</f>
        <v>0</v>
      </c>
      <c r="M59" s="25"/>
      <c r="N59" s="26">
        <f>SUM(N4:N58)</f>
        <v>0</v>
      </c>
      <c r="O59" s="25"/>
    </row>
    <row r="60" spans="1:15" ht="15.75" thickTop="1" x14ac:dyDescent="0.25">
      <c r="B60" s="17" t="s">
        <v>145</v>
      </c>
      <c r="C60" s="1"/>
      <c r="D60" s="1"/>
      <c r="E60" s="1"/>
      <c r="F60" s="27">
        <f>H59+I59+J59+K59+L59+N59</f>
        <v>0</v>
      </c>
    </row>
  </sheetData>
  <mergeCells count="14">
    <mergeCell ref="C1:C3"/>
    <mergeCell ref="D1:D3"/>
    <mergeCell ref="E1:E3"/>
    <mergeCell ref="A1:A3"/>
    <mergeCell ref="G1:G3"/>
    <mergeCell ref="B1:B3"/>
    <mergeCell ref="F1:F3"/>
    <mergeCell ref="I1:M1"/>
    <mergeCell ref="O1:O3"/>
    <mergeCell ref="H2:I2"/>
    <mergeCell ref="J2:J3"/>
    <mergeCell ref="K2:K3"/>
    <mergeCell ref="L2:M2"/>
    <mergeCell ref="N2:N3"/>
  </mergeCells>
  <phoneticPr fontId="0" type="noConversion"/>
  <hyperlinks>
    <hyperlink ref="E53" r:id="rId1"/>
    <hyperlink ref="E32" r:id="rId2"/>
    <hyperlink ref="E9" r:id="rId3"/>
    <hyperlink ref="E50" r:id="rId4"/>
    <hyperlink ref="E41" r:id="rId5"/>
    <hyperlink ref="E17" r:id="rId6"/>
    <hyperlink ref="E38" r:id="rId7"/>
    <hyperlink ref="E8" r:id="rId8" display="E:\Work\Grants\DOCUME~1\SALLMA~1.DNR\LOCALS~1\Local Settings\Local Settings\Temporary Internet Files\OLK4\james.cantrell@ barrow.k12.ga.us"/>
  </hyperlinks>
  <pageMargins left="0.75" right="0.75" top="1" bottom="1" header="0.5" footer="0.5"/>
  <pageSetup orientation="portrait" verticalDpi="0" r:id="rId9"/>
  <headerFooter alignWithMargins="0"/>
  <legacyDrawing r:id="rId1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School Systems </vt:lpstr>
      <vt:lpstr>emissions reductions</vt:lpstr>
      <vt:lpstr>Retired Buses</vt:lpstr>
      <vt:lpstr>'School Systems '!Print_Area</vt:lpstr>
    </vt:vector>
  </TitlesOfParts>
  <Company>GA Dept. of Natural Resources</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stacy allman</dc:creator>
  <cp:lastModifiedBy>Johnston, Jimmy</cp:lastModifiedBy>
  <cp:lastPrinted>2014-11-21T16:30:56Z</cp:lastPrinted>
  <dcterms:created xsi:type="dcterms:W3CDTF">2007-07-24T12:28:02Z</dcterms:created>
  <dcterms:modified xsi:type="dcterms:W3CDTF">2014-11-21T16:34:10Z</dcterms:modified>
</cp:coreProperties>
</file>